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DDCA" lockStructure="1"/>
  <bookViews>
    <workbookView xWindow="0" yWindow="75" windowWidth="15135" windowHeight="6345"/>
  </bookViews>
  <sheets>
    <sheet name="Hampshire College Summary" sheetId="8" r:id="rId1"/>
    <sheet name="LookUp" sheetId="9" state="hidden" r:id="rId2"/>
  </sheets>
  <definedNames>
    <definedName name="_xlnm.Print_Area" localSheetId="0">'Hampshire College Summary'!$A$1:$H$34</definedName>
  </definedNames>
  <calcPr calcId="145621"/>
</workbook>
</file>

<file path=xl/calcChain.xml><?xml version="1.0" encoding="utf-8"?>
<calcChain xmlns="http://schemas.openxmlformats.org/spreadsheetml/2006/main">
  <c r="K44" i="9" l="1"/>
  <c r="A11" i="8" l="1"/>
  <c r="A9" i="8"/>
  <c r="A10" i="8"/>
  <c r="B9" i="9" l="1"/>
  <c r="H25" i="8" l="1"/>
  <c r="H24" i="8"/>
  <c r="H23" i="8"/>
  <c r="F25" i="8"/>
  <c r="F24" i="8"/>
  <c r="F23" i="8"/>
  <c r="D25" i="8"/>
  <c r="D24" i="8"/>
  <c r="D23" i="8"/>
  <c r="L16" i="8"/>
  <c r="L17" i="8"/>
  <c r="L18" i="8"/>
  <c r="M25" i="8" l="1"/>
  <c r="M24" i="8"/>
  <c r="M23" i="8"/>
  <c r="L25" i="8"/>
  <c r="L24" i="8"/>
  <c r="L23" i="8"/>
  <c r="K25" i="8"/>
  <c r="K24" i="8"/>
  <c r="K23" i="8"/>
  <c r="H21" i="8"/>
  <c r="H20" i="8"/>
  <c r="H19" i="8"/>
  <c r="H18" i="8"/>
  <c r="H17" i="8"/>
  <c r="H16" i="8"/>
  <c r="F21" i="8"/>
  <c r="F20" i="8"/>
  <c r="F19" i="8"/>
  <c r="M43" i="9"/>
  <c r="M42" i="9"/>
  <c r="M41" i="9"/>
  <c r="M39" i="9"/>
  <c r="M38" i="9"/>
  <c r="M37" i="9"/>
  <c r="M35" i="9"/>
  <c r="M34" i="9"/>
  <c r="M33" i="9"/>
  <c r="D21" i="8"/>
  <c r="D20" i="8"/>
  <c r="D19" i="8"/>
  <c r="D18" i="8"/>
  <c r="D17" i="8"/>
  <c r="D16" i="8"/>
  <c r="J9" i="9" l="1"/>
  <c r="F22" i="8" s="1"/>
  <c r="K9" i="9"/>
  <c r="H22" i="8" s="1"/>
  <c r="H26" i="8" s="1"/>
  <c r="I9" i="9"/>
  <c r="D22" i="8" s="1"/>
  <c r="D26" i="8" s="1"/>
  <c r="F15" i="8"/>
  <c r="B9" i="8"/>
  <c r="B10" i="8"/>
  <c r="B11" i="8"/>
  <c r="H27" i="8" l="1"/>
  <c r="F27" i="8"/>
  <c r="D27" i="8"/>
  <c r="D28" i="8"/>
  <c r="F26" i="8"/>
  <c r="F28" i="8" s="1"/>
  <c r="H28" i="8"/>
</calcChain>
</file>

<file path=xl/sharedStrings.xml><?xml version="1.0" encoding="utf-8"?>
<sst xmlns="http://schemas.openxmlformats.org/spreadsheetml/2006/main" count="165" uniqueCount="94">
  <si>
    <t>Emergency Room</t>
  </si>
  <si>
    <t>Total Annual Cost</t>
  </si>
  <si>
    <t>Individual</t>
  </si>
  <si>
    <t>Family</t>
  </si>
  <si>
    <t>Co-Pay/Coinsurance</t>
  </si>
  <si>
    <t>Hampshire College</t>
  </si>
  <si>
    <t>Two Party</t>
  </si>
  <si>
    <t>Enrollment</t>
  </si>
  <si>
    <t>Gross Premium Rates</t>
  </si>
  <si>
    <t>Employer                   Net Cost</t>
  </si>
  <si>
    <t>Employee Cost (Monthly)</t>
  </si>
  <si>
    <t>HMO</t>
  </si>
  <si>
    <t xml:space="preserve">  Individual </t>
  </si>
  <si>
    <t xml:space="preserve">  Two Party</t>
  </si>
  <si>
    <t xml:space="preserve">  Family</t>
  </si>
  <si>
    <t>PPO</t>
  </si>
  <si>
    <t>New Low Option HMO</t>
  </si>
  <si>
    <t>From current HMO</t>
  </si>
  <si>
    <t>Hampshire Total</t>
  </si>
  <si>
    <t xml:space="preserve">   $ Increase</t>
  </si>
  <si>
    <t xml:space="preserve">   % Increase</t>
  </si>
  <si>
    <t>Benefit</t>
  </si>
  <si>
    <t>Annual Deductible</t>
  </si>
  <si>
    <t>None</t>
  </si>
  <si>
    <t xml:space="preserve">Coinsurance maximum </t>
  </si>
  <si>
    <t>Hospital Inpatient</t>
  </si>
  <si>
    <t>$250 copay per admin</t>
  </si>
  <si>
    <t>100% after deductible</t>
  </si>
  <si>
    <t>Hospital Outpatient</t>
  </si>
  <si>
    <t>$150 surgery copay</t>
  </si>
  <si>
    <t>High Tech Imaging</t>
  </si>
  <si>
    <t>Covered in Full</t>
  </si>
  <si>
    <t>100% after $75 copay</t>
  </si>
  <si>
    <t>100% after $100 copay</t>
  </si>
  <si>
    <t>PCP Office Visits</t>
  </si>
  <si>
    <t>100% after $15 copay</t>
  </si>
  <si>
    <t>100% after $20 copay</t>
  </si>
  <si>
    <t>Specialist Office Visits</t>
  </si>
  <si>
    <t>100% after $25 copay</t>
  </si>
  <si>
    <t xml:space="preserve">Retail Prescription Drugs                          </t>
  </si>
  <si>
    <t>$100/$200 deductible then, $10/$20/$35</t>
  </si>
  <si>
    <t xml:space="preserve">Mail Order Prescription Drugs                          </t>
  </si>
  <si>
    <t>$10/$20/$35</t>
  </si>
  <si>
    <t>Tier Selection</t>
  </si>
  <si>
    <t>* Estimate the total number of services incurred by you and your dependents for the entire plan year.</t>
  </si>
  <si>
    <t>Tier Election</t>
  </si>
  <si>
    <t>Hampshire College PPO</t>
  </si>
  <si>
    <t>In-Network</t>
  </si>
  <si>
    <t>Out-of-Network</t>
  </si>
  <si>
    <t>$250 Individual                        $500 Family</t>
  </si>
  <si>
    <t>$1,250 Individual                        $2,500 Family</t>
  </si>
  <si>
    <t>80% after deductible</t>
  </si>
  <si>
    <t>Hospital Inpatient Admission</t>
  </si>
  <si>
    <t>In Network Services</t>
  </si>
  <si>
    <t>$500 / $1,000</t>
  </si>
  <si>
    <t>$100 / $200</t>
  </si>
  <si>
    <t>PCP Office Visit</t>
  </si>
  <si>
    <t>Specialist Office Visit</t>
  </si>
  <si>
    <t>Retail Prescription Drugs - Generic</t>
  </si>
  <si>
    <t>Retail Prescription Drugs - Brand</t>
  </si>
  <si>
    <t>Retail Prescription Drugs - Formulary</t>
  </si>
  <si>
    <t>Current Hampshire College                       HMO</t>
  </si>
  <si>
    <t>Potential New                                          Low Option HMO</t>
  </si>
  <si>
    <t>$500 Individual                                           $1,000 Family</t>
  </si>
  <si>
    <t xml:space="preserve">100% after deductible  </t>
  </si>
  <si>
    <t>100% after $30 copay</t>
  </si>
  <si>
    <t>Estimated Rate Relativity</t>
  </si>
  <si>
    <t>Current - 2011 13% Individual and 35% Two-Party/Family</t>
  </si>
  <si>
    <t>2012 With Low Option HMO Added Individual and 34% Two-Party/Family</t>
  </si>
  <si>
    <t>Employee $ Increase</t>
  </si>
  <si>
    <t>Employer  Net Cost</t>
  </si>
  <si>
    <t>Prescription Drug Annual Deductible</t>
  </si>
  <si>
    <t>$0 after Deductible</t>
  </si>
  <si>
    <t>* Prescription drug costs assume (for estimation purposes) $20 for generic medication, $100 for brand medication and $125 for formulary medication.</t>
  </si>
  <si>
    <t>Rx Lookup</t>
  </si>
  <si>
    <t>-</t>
  </si>
  <si>
    <t>Estimated Total(s)</t>
  </si>
  <si>
    <t>2012 HMO</t>
  </si>
  <si>
    <t>2012 Low Option HMO (New)</t>
  </si>
  <si>
    <t>2012 PPO</t>
  </si>
  <si>
    <t>* Assumes inpatient admission costs $7,500, outpatient care costs $3,500, and high tech imagine costs $250.</t>
  </si>
  <si>
    <t>Notes</t>
  </si>
  <si>
    <t>Estimated # Used per Yr.</t>
  </si>
  <si>
    <t>Individual / 2 Party / Family</t>
  </si>
  <si>
    <t>* The Rx costs are conservatively estimated based on the upfront deductible and the estimated copays required based on buying patterns.</t>
  </si>
  <si>
    <t>Annual Co-Pay/Ded Cost</t>
  </si>
  <si>
    <t>See Deductible Above</t>
  </si>
  <si>
    <t>Please make your inputs in the hunter green cells below.</t>
  </si>
  <si>
    <t>Expected OOP Cost</t>
  </si>
  <si>
    <t>Annual Employee Contribution</t>
  </si>
  <si>
    <t>Annual Employee Contribution Costs</t>
  </si>
  <si>
    <t xml:space="preserve"> </t>
  </si>
  <si>
    <t>2013 Updates</t>
  </si>
  <si>
    <t>Low Option HMO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</si>
</sst>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0"/>
      <color rgb="FF000000"/>
      <name val="Celeste-Regular"/>
    </font>
    <font>
      <sz val="10"/>
      <color rgb="FFFF0000"/>
      <name val="Celeste-Regular"/>
    </font>
    <font>
      <b/>
      <u/>
      <sz val="11"/>
      <color theme="1"/>
      <name val="Calibri"/>
      <family val="2"/>
      <scheme val="minor"/>
    </font>
    <font>
      <sz val="10"/>
      <color rgb="FFFFFFFF"/>
      <name val="Celeste-Regular"/>
    </font>
    <font>
      <sz val="10"/>
      <color rgb="FFFFFFFF"/>
      <name val="Arial Narrow"/>
      <family val="2"/>
    </font>
    <font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sz val="12"/>
      <color rgb="FFFFFFFF"/>
      <name val="Celeste-Regular"/>
    </font>
    <font>
      <sz val="12"/>
      <color rgb="FF000000"/>
      <name val="Celeste-Regular"/>
    </font>
    <font>
      <i/>
      <sz val="10"/>
      <color rgb="FFFFFFFF"/>
      <name val="Arial Narrow"/>
      <family val="2"/>
    </font>
    <font>
      <i/>
      <u/>
      <sz val="8"/>
      <color rgb="FF000000"/>
      <name val="Arial Narrow"/>
      <family val="2"/>
    </font>
    <font>
      <i/>
      <sz val="10"/>
      <color rgb="FFFF0000"/>
      <name val="Arial Narrow"/>
      <family val="2"/>
    </font>
    <font>
      <sz val="11"/>
      <color theme="0" tint="-0.249977111117893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58AB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FFFFFF"/>
      </right>
      <top style="medium">
        <color rgb="FF000000"/>
      </top>
      <bottom style="medium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000000"/>
      </top>
      <bottom style="medium">
        <color rgb="FF000000"/>
      </bottom>
      <diagonal/>
    </border>
    <border>
      <left style="medium">
        <color rgb="FFFFFFFF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969696"/>
      </right>
      <top style="thin">
        <color rgb="FF000000"/>
      </top>
      <bottom/>
      <diagonal/>
    </border>
    <border>
      <left style="thin">
        <color rgb="FF969696"/>
      </left>
      <right style="thin">
        <color rgb="FF969696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 style="thin">
        <color rgb="FF969696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000000"/>
      </bottom>
      <diagonal/>
    </border>
    <border>
      <left style="medium">
        <color rgb="FFFFFFFF"/>
      </left>
      <right style="medium">
        <color rgb="FF000000"/>
      </right>
      <top style="medium">
        <color rgb="FFFFFFFF"/>
      </top>
      <bottom style="medium">
        <color rgb="FF000000"/>
      </bottom>
      <diagonal/>
    </border>
    <border>
      <left style="medium">
        <color rgb="FF000000"/>
      </left>
      <right style="medium">
        <color rgb="FF969696"/>
      </right>
      <top style="medium">
        <color rgb="FF000000"/>
      </top>
      <bottom/>
      <diagonal/>
    </border>
    <border>
      <left style="medium">
        <color rgb="FF969696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969696"/>
      </right>
      <top/>
      <bottom/>
      <diagonal/>
    </border>
    <border>
      <left style="medium">
        <color rgb="FF969696"/>
      </left>
      <right style="medium">
        <color rgb="FF000000"/>
      </right>
      <top/>
      <bottom/>
      <diagonal/>
    </border>
    <border>
      <left style="thin">
        <color rgb="FFFFFFFF"/>
      </left>
      <right/>
      <top style="thin">
        <color rgb="FFFFFFFF"/>
      </top>
      <bottom style="thin">
        <color rgb="FF000000"/>
      </bottom>
      <diagonal/>
    </border>
    <border>
      <left style="thin">
        <color rgb="FF969696"/>
      </left>
      <right/>
      <top style="thin">
        <color rgb="FF000000"/>
      </top>
      <bottom/>
      <diagonal/>
    </border>
    <border>
      <left style="thin">
        <color rgb="FF969696"/>
      </left>
      <right/>
      <top/>
      <bottom/>
      <diagonal/>
    </border>
    <border>
      <left style="thin">
        <color rgb="FF969696"/>
      </left>
      <right/>
      <top/>
      <bottom style="thin">
        <color rgb="FF000000"/>
      </bottom>
      <diagonal/>
    </border>
    <border>
      <left style="thin">
        <color rgb="FF969696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medium">
        <color indexed="64"/>
      </right>
      <top style="thin">
        <color rgb="FFFFFFFF"/>
      </top>
      <bottom style="thin">
        <color rgb="FF000000"/>
      </bottom>
      <diagonal/>
    </border>
    <border>
      <left style="medium">
        <color indexed="64"/>
      </left>
      <right style="thin">
        <color rgb="FF969696"/>
      </right>
      <top style="thin">
        <color rgb="FF000000"/>
      </top>
      <bottom/>
      <diagonal/>
    </border>
    <border>
      <left style="thin">
        <color rgb="FF969696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969696"/>
      </right>
      <top/>
      <bottom/>
      <diagonal/>
    </border>
    <border>
      <left style="thin">
        <color rgb="FF969696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969696"/>
      </right>
      <top/>
      <bottom style="thin">
        <color rgb="FF000000"/>
      </bottom>
      <diagonal/>
    </border>
    <border>
      <left style="thin">
        <color rgb="FF969696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969696"/>
      </right>
      <top style="thin">
        <color rgb="FF000000"/>
      </top>
      <bottom style="thin">
        <color rgb="FF000000"/>
      </bottom>
      <diagonal/>
    </border>
    <border>
      <left style="thin">
        <color rgb="FF969696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969696"/>
      </right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/>
      <bottom style="medium">
        <color indexed="64"/>
      </bottom>
      <diagonal/>
    </border>
    <border>
      <left style="thin">
        <color rgb="FF969696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FFFFFF"/>
      </right>
      <top style="medium">
        <color rgb="FF000000"/>
      </top>
      <bottom/>
      <diagonal/>
    </border>
    <border>
      <left style="medium">
        <color rgb="FF000000"/>
      </left>
      <right style="medium">
        <color rgb="FFFFFFFF"/>
      </right>
      <top/>
      <bottom style="medium">
        <color rgb="FF000000"/>
      </bottom>
      <diagonal/>
    </border>
    <border>
      <left style="medium">
        <color rgb="FFFFFFFF"/>
      </left>
      <right/>
      <top style="medium">
        <color rgb="FF000000"/>
      </top>
      <bottom style="medium">
        <color rgb="FFFFFFFF"/>
      </bottom>
      <diagonal/>
    </border>
    <border>
      <left/>
      <right style="medium">
        <color rgb="FF000000"/>
      </right>
      <top style="medium">
        <color rgb="FF000000"/>
      </top>
      <bottom style="medium">
        <color rgb="FFFFFFF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000000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medium">
        <color indexed="64"/>
      </left>
      <right/>
      <top style="medium">
        <color indexed="64"/>
      </top>
      <bottom style="thin">
        <color rgb="FFFFFFFF"/>
      </bottom>
      <diagonal/>
    </border>
    <border>
      <left/>
      <right/>
      <top style="medium">
        <color indexed="64"/>
      </top>
      <bottom style="thin">
        <color rgb="FFFFFFFF"/>
      </bottom>
      <diagonal/>
    </border>
    <border>
      <left/>
      <right style="medium">
        <color indexed="64"/>
      </right>
      <top style="medium">
        <color indexed="64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/>
      <bottom style="thin">
        <color rgb="FF0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66">
    <xf numFmtId="0" fontId="0" fillId="0" borderId="0" xfId="0"/>
    <xf numFmtId="0" fontId="5" fillId="0" borderId="5" xfId="0" applyFont="1" applyBorder="1" applyAlignment="1">
      <alignment horizontal="left" vertical="center" wrapText="1" indent="1" readingOrder="1"/>
    </xf>
    <xf numFmtId="0" fontId="5" fillId="0" borderId="5" xfId="0" applyFont="1" applyBorder="1" applyAlignment="1">
      <alignment horizontal="center" vertical="center" wrapText="1" readingOrder="1"/>
    </xf>
    <xf numFmtId="0" fontId="5" fillId="3" borderId="6" xfId="0" applyFont="1" applyFill="1" applyBorder="1" applyAlignment="1">
      <alignment horizontal="left" vertical="center" wrapText="1" indent="1" readingOrder="1"/>
    </xf>
    <xf numFmtId="0" fontId="5" fillId="3" borderId="6" xfId="0" applyFont="1" applyFill="1" applyBorder="1" applyAlignment="1">
      <alignment horizontal="center" vertical="center" wrapText="1" readingOrder="1"/>
    </xf>
    <xf numFmtId="0" fontId="5" fillId="0" borderId="6" xfId="0" applyFont="1" applyBorder="1" applyAlignment="1">
      <alignment horizontal="left" vertical="center" wrapText="1" indent="1" readingOrder="1"/>
    </xf>
    <xf numFmtId="0" fontId="5" fillId="0" borderId="6" xfId="0" applyFont="1" applyBorder="1" applyAlignment="1">
      <alignment horizontal="center" vertical="center" wrapText="1" readingOrder="1"/>
    </xf>
    <xf numFmtId="0" fontId="6" fillId="0" borderId="6" xfId="0" applyFont="1" applyBorder="1" applyAlignment="1">
      <alignment horizontal="center" vertical="center" wrapText="1" readingOrder="1"/>
    </xf>
    <xf numFmtId="0" fontId="6" fillId="3" borderId="6" xfId="0" applyFont="1" applyFill="1" applyBorder="1" applyAlignment="1">
      <alignment horizontal="center" vertical="center" wrapText="1" readingOrder="1"/>
    </xf>
    <xf numFmtId="0" fontId="5" fillId="3" borderId="7" xfId="0" applyFont="1" applyFill="1" applyBorder="1" applyAlignment="1">
      <alignment horizontal="left" vertical="center" wrapText="1" indent="1" readingOrder="1"/>
    </xf>
    <xf numFmtId="0" fontId="5" fillId="3" borderId="7" xfId="0" applyFont="1" applyFill="1" applyBorder="1" applyAlignment="1">
      <alignment horizontal="center" vertical="center" wrapText="1" readingOrder="1"/>
    </xf>
    <xf numFmtId="0" fontId="7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center"/>
    </xf>
    <xf numFmtId="0" fontId="8" fillId="4" borderId="8" xfId="0" applyFont="1" applyFill="1" applyBorder="1" applyAlignment="1">
      <alignment horizontal="center" vertical="center" wrapText="1" readingOrder="1"/>
    </xf>
    <xf numFmtId="0" fontId="8" fillId="4" borderId="9" xfId="0" applyFont="1" applyFill="1" applyBorder="1" applyAlignment="1">
      <alignment horizontal="center" vertical="center" wrapText="1" readingOrder="1"/>
    </xf>
    <xf numFmtId="0" fontId="8" fillId="4" borderId="10" xfId="0" applyFont="1" applyFill="1" applyBorder="1" applyAlignment="1">
      <alignment horizontal="center" vertical="center" wrapText="1" readingOrder="1"/>
    </xf>
    <xf numFmtId="0" fontId="5" fillId="5" borderId="11" xfId="0" applyFont="1" applyFill="1" applyBorder="1" applyAlignment="1">
      <alignment horizontal="left" vertical="center" wrapText="1" indent="1" readingOrder="1"/>
    </xf>
    <xf numFmtId="0" fontId="5" fillId="5" borderId="11" xfId="0" applyFont="1" applyFill="1" applyBorder="1" applyAlignment="1">
      <alignment horizontal="center" vertical="center" wrapText="1" readingOrder="1"/>
    </xf>
    <xf numFmtId="0" fontId="6" fillId="5" borderId="11" xfId="0" applyFont="1" applyFill="1" applyBorder="1" applyAlignment="1">
      <alignment horizontal="center" vertical="center" wrapText="1" readingOrder="1"/>
    </xf>
    <xf numFmtId="0" fontId="9" fillId="4" borderId="12" xfId="0" applyFont="1" applyFill="1" applyBorder="1" applyAlignment="1">
      <alignment horizontal="center" vertical="center" wrapText="1" readingOrder="1"/>
    </xf>
    <xf numFmtId="0" fontId="10" fillId="0" borderId="13" xfId="0" applyFont="1" applyBorder="1" applyAlignment="1">
      <alignment horizontal="left" vertical="center" wrapText="1" readingOrder="1"/>
    </xf>
    <xf numFmtId="0" fontId="10" fillId="0" borderId="13" xfId="0" applyFont="1" applyBorder="1" applyAlignment="1">
      <alignment horizontal="center" vertical="center" wrapText="1" readingOrder="1"/>
    </xf>
    <xf numFmtId="0" fontId="10" fillId="0" borderId="14" xfId="0" applyFont="1" applyBorder="1" applyAlignment="1">
      <alignment horizontal="center" vertical="center" wrapText="1" readingOrder="1"/>
    </xf>
    <xf numFmtId="0" fontId="10" fillId="0" borderId="15" xfId="0" applyFont="1" applyBorder="1" applyAlignment="1">
      <alignment horizontal="center" vertical="center" wrapText="1" readingOrder="1"/>
    </xf>
    <xf numFmtId="0" fontId="10" fillId="0" borderId="16" xfId="0" applyFont="1" applyBorder="1" applyAlignment="1">
      <alignment horizontal="left" vertical="center" wrapText="1" readingOrder="1"/>
    </xf>
    <xf numFmtId="0" fontId="10" fillId="0" borderId="16" xfId="0" applyFont="1" applyBorder="1" applyAlignment="1">
      <alignment horizontal="center" vertical="center" wrapText="1" readingOrder="1"/>
    </xf>
    <xf numFmtId="8" fontId="10" fillId="0" borderId="17" xfId="0" applyNumberFormat="1" applyFont="1" applyBorder="1" applyAlignment="1">
      <alignment horizontal="center" vertical="center" wrapText="1" readingOrder="1"/>
    </xf>
    <xf numFmtId="8" fontId="10" fillId="0" borderId="18" xfId="0" applyNumberFormat="1" applyFont="1" applyBorder="1" applyAlignment="1">
      <alignment horizontal="center" vertical="center" wrapText="1" readingOrder="1"/>
    </xf>
    <xf numFmtId="0" fontId="10" fillId="3" borderId="16" xfId="0" applyFont="1" applyFill="1" applyBorder="1" applyAlignment="1">
      <alignment horizontal="left" vertical="center" wrapText="1" readingOrder="1"/>
    </xf>
    <xf numFmtId="0" fontId="10" fillId="3" borderId="16" xfId="0" applyFont="1" applyFill="1" applyBorder="1" applyAlignment="1">
      <alignment horizontal="center" vertical="center" wrapText="1" readingOrder="1"/>
    </xf>
    <xf numFmtId="0" fontId="10" fillId="3" borderId="17" xfId="0" applyFont="1" applyFill="1" applyBorder="1" applyAlignment="1">
      <alignment horizontal="center" vertical="center" wrapText="1" readingOrder="1"/>
    </xf>
    <xf numFmtId="0" fontId="10" fillId="3" borderId="18" xfId="0" applyFont="1" applyFill="1" applyBorder="1" applyAlignment="1">
      <alignment horizontal="center" vertical="center" wrapText="1" readingOrder="1"/>
    </xf>
    <xf numFmtId="8" fontId="10" fillId="3" borderId="17" xfId="0" applyNumberFormat="1" applyFont="1" applyFill="1" applyBorder="1" applyAlignment="1">
      <alignment horizontal="center" vertical="center" wrapText="1" readingOrder="1"/>
    </xf>
    <xf numFmtId="8" fontId="10" fillId="3" borderId="18" xfId="0" applyNumberFormat="1" applyFont="1" applyFill="1" applyBorder="1" applyAlignment="1">
      <alignment horizontal="center" vertical="center" wrapText="1" readingOrder="1"/>
    </xf>
    <xf numFmtId="0" fontId="10" fillId="5" borderId="16" xfId="0" applyFont="1" applyFill="1" applyBorder="1" applyAlignment="1">
      <alignment horizontal="left" vertical="center" wrapText="1" readingOrder="1"/>
    </xf>
    <xf numFmtId="0" fontId="10" fillId="5" borderId="16" xfId="0" applyFont="1" applyFill="1" applyBorder="1" applyAlignment="1">
      <alignment horizontal="center" vertical="center" wrapText="1" readingOrder="1"/>
    </xf>
    <xf numFmtId="0" fontId="10" fillId="5" borderId="17" xfId="0" applyFont="1" applyFill="1" applyBorder="1" applyAlignment="1">
      <alignment horizontal="center" vertical="center" wrapText="1" readingOrder="1"/>
    </xf>
    <xf numFmtId="0" fontId="10" fillId="5" borderId="18" xfId="0" applyFont="1" applyFill="1" applyBorder="1" applyAlignment="1">
      <alignment horizontal="center" vertical="center" wrapText="1" readingOrder="1"/>
    </xf>
    <xf numFmtId="8" fontId="10" fillId="5" borderId="18" xfId="0" applyNumberFormat="1" applyFont="1" applyFill="1" applyBorder="1" applyAlignment="1">
      <alignment horizontal="center" vertical="center" wrapText="1" readingOrder="1"/>
    </xf>
    <xf numFmtId="0" fontId="10" fillId="5" borderId="19" xfId="0" applyFont="1" applyFill="1" applyBorder="1" applyAlignment="1">
      <alignment horizontal="left" vertical="center" wrapText="1" readingOrder="1"/>
    </xf>
    <xf numFmtId="0" fontId="10" fillId="5" borderId="19" xfId="0" applyFont="1" applyFill="1" applyBorder="1" applyAlignment="1">
      <alignment horizontal="center" vertical="center" wrapText="1" readingOrder="1"/>
    </xf>
    <xf numFmtId="0" fontId="10" fillId="5" borderId="20" xfId="0" applyFont="1" applyFill="1" applyBorder="1" applyAlignment="1">
      <alignment horizontal="center" vertical="center" wrapText="1" readingOrder="1"/>
    </xf>
    <xf numFmtId="0" fontId="10" fillId="5" borderId="21" xfId="0" applyFont="1" applyFill="1" applyBorder="1" applyAlignment="1">
      <alignment horizontal="center" vertical="center" wrapText="1" readingOrder="1"/>
    </xf>
    <xf numFmtId="8" fontId="10" fillId="5" borderId="21" xfId="0" applyNumberFormat="1" applyFont="1" applyFill="1" applyBorder="1" applyAlignment="1">
      <alignment horizontal="center" vertical="center" wrapText="1" readingOrder="1"/>
    </xf>
    <xf numFmtId="0" fontId="10" fillId="0" borderId="22" xfId="0" applyFont="1" applyBorder="1" applyAlignment="1">
      <alignment horizontal="left" vertical="center" wrapText="1" readingOrder="1"/>
    </xf>
    <xf numFmtId="0" fontId="10" fillId="0" borderId="22" xfId="0" applyFont="1" applyBorder="1" applyAlignment="1">
      <alignment horizontal="center" vertical="center" wrapText="1" readingOrder="1"/>
    </xf>
    <xf numFmtId="6" fontId="0" fillId="0" borderId="0" xfId="0" applyNumberFormat="1"/>
    <xf numFmtId="6" fontId="10" fillId="0" borderId="23" xfId="0" applyNumberFormat="1" applyFont="1" applyBorder="1" applyAlignment="1">
      <alignment horizontal="center" vertical="center" wrapText="1" readingOrder="1"/>
    </xf>
    <xf numFmtId="6" fontId="10" fillId="0" borderId="24" xfId="0" applyNumberFormat="1" applyFont="1" applyBorder="1" applyAlignment="1">
      <alignment horizontal="center" vertical="center" wrapText="1" readingOrder="1"/>
    </xf>
    <xf numFmtId="6" fontId="11" fillId="3" borderId="15" xfId="0" applyNumberFormat="1" applyFont="1" applyFill="1" applyBorder="1" applyAlignment="1">
      <alignment horizontal="center" vertical="center" wrapText="1" readingOrder="1"/>
    </xf>
    <xf numFmtId="0" fontId="12" fillId="4" borderId="25" xfId="0" applyFont="1" applyFill="1" applyBorder="1" applyAlignment="1">
      <alignment horizontal="center" vertical="center" wrapText="1" readingOrder="1"/>
    </xf>
    <xf numFmtId="0" fontId="12" fillId="4" borderId="26" xfId="0" applyFont="1" applyFill="1" applyBorder="1" applyAlignment="1">
      <alignment horizontal="center" vertical="center" wrapText="1" readingOrder="1"/>
    </xf>
    <xf numFmtId="0" fontId="13" fillId="0" borderId="5" xfId="0" applyFont="1" applyBorder="1" applyAlignment="1">
      <alignment horizontal="left" vertical="center" wrapText="1" indent="1" readingOrder="1"/>
    </xf>
    <xf numFmtId="0" fontId="13" fillId="0" borderId="27" xfId="0" applyFont="1" applyBorder="1" applyAlignment="1">
      <alignment horizontal="center" vertical="center" wrapText="1" readingOrder="1"/>
    </xf>
    <xf numFmtId="0" fontId="13" fillId="0" borderId="28" xfId="0" applyFont="1" applyBorder="1" applyAlignment="1">
      <alignment horizontal="center" vertical="center" wrapText="1" readingOrder="1"/>
    </xf>
    <xf numFmtId="0" fontId="13" fillId="3" borderId="6" xfId="0" applyFont="1" applyFill="1" applyBorder="1" applyAlignment="1">
      <alignment horizontal="left" vertical="center" wrapText="1" indent="1" readingOrder="1"/>
    </xf>
    <xf numFmtId="0" fontId="13" fillId="3" borderId="29" xfId="0" applyFont="1" applyFill="1" applyBorder="1" applyAlignment="1">
      <alignment horizontal="center" vertical="center" wrapText="1" readingOrder="1"/>
    </xf>
    <xf numFmtId="0" fontId="13" fillId="3" borderId="30" xfId="0" applyFont="1" applyFill="1" applyBorder="1" applyAlignment="1">
      <alignment horizontal="center" vertical="center" wrapText="1" readingOrder="1"/>
    </xf>
    <xf numFmtId="0" fontId="13" fillId="0" borderId="6" xfId="0" applyFont="1" applyBorder="1" applyAlignment="1">
      <alignment horizontal="left" vertical="center" wrapText="1" indent="1" readingOrder="1"/>
    </xf>
    <xf numFmtId="0" fontId="13" fillId="0" borderId="29" xfId="0" applyFont="1" applyBorder="1" applyAlignment="1">
      <alignment horizontal="center" vertical="center" wrapText="1" readingOrder="1"/>
    </xf>
    <xf numFmtId="0" fontId="13" fillId="0" borderId="30" xfId="0" applyFont="1" applyBorder="1" applyAlignment="1">
      <alignment horizontal="center" vertical="center" wrapText="1" readingOrder="1"/>
    </xf>
    <xf numFmtId="0" fontId="13" fillId="3" borderId="6" xfId="0" applyFont="1" applyFill="1" applyBorder="1" applyAlignment="1">
      <alignment horizontal="left" wrapText="1" indent="1" readingOrder="1"/>
    </xf>
    <xf numFmtId="0" fontId="13" fillId="3" borderId="7" xfId="0" applyFont="1" applyFill="1" applyBorder="1" applyAlignment="1">
      <alignment horizontal="left" vertical="center" wrapText="1" indent="1" readingOrder="1"/>
    </xf>
    <xf numFmtId="0" fontId="9" fillId="4" borderId="31" xfId="0" applyFont="1" applyFill="1" applyBorder="1" applyAlignment="1">
      <alignment horizontal="center" vertical="center" wrapText="1" readingOrder="1"/>
    </xf>
    <xf numFmtId="0" fontId="10" fillId="0" borderId="32" xfId="0" applyFont="1" applyBorder="1" applyAlignment="1">
      <alignment horizontal="center" vertical="center" wrapText="1" readingOrder="1"/>
    </xf>
    <xf numFmtId="8" fontId="10" fillId="0" borderId="33" xfId="0" applyNumberFormat="1" applyFont="1" applyBorder="1" applyAlignment="1">
      <alignment horizontal="center" vertical="center" wrapText="1" readingOrder="1"/>
    </xf>
    <xf numFmtId="0" fontId="10" fillId="3" borderId="33" xfId="0" applyFont="1" applyFill="1" applyBorder="1" applyAlignment="1">
      <alignment horizontal="center" vertical="center" wrapText="1" readingOrder="1"/>
    </xf>
    <xf numFmtId="8" fontId="10" fillId="3" borderId="33" xfId="0" applyNumberFormat="1" applyFont="1" applyFill="1" applyBorder="1" applyAlignment="1">
      <alignment horizontal="center" vertical="center" wrapText="1" readingOrder="1"/>
    </xf>
    <xf numFmtId="0" fontId="10" fillId="5" borderId="33" xfId="0" applyFont="1" applyFill="1" applyBorder="1" applyAlignment="1">
      <alignment horizontal="center" vertical="center" wrapText="1" readingOrder="1"/>
    </xf>
    <xf numFmtId="0" fontId="10" fillId="5" borderId="34" xfId="0" applyFont="1" applyFill="1" applyBorder="1" applyAlignment="1">
      <alignment horizontal="center" vertical="center" wrapText="1" readingOrder="1"/>
    </xf>
    <xf numFmtId="6" fontId="10" fillId="0" borderId="35" xfId="0" applyNumberFormat="1" applyFont="1" applyBorder="1" applyAlignment="1">
      <alignment horizontal="center" vertical="center" wrapText="1" readingOrder="1"/>
    </xf>
    <xf numFmtId="0" fontId="9" fillId="4" borderId="36" xfId="0" applyFont="1" applyFill="1" applyBorder="1" applyAlignment="1">
      <alignment horizontal="center" vertical="center" wrapText="1" readingOrder="1"/>
    </xf>
    <xf numFmtId="0" fontId="14" fillId="4" borderId="37" xfId="0" applyFont="1" applyFill="1" applyBorder="1" applyAlignment="1">
      <alignment horizontal="center" vertical="center" wrapText="1" readingOrder="1"/>
    </xf>
    <xf numFmtId="0" fontId="10" fillId="0" borderId="38" xfId="0" applyFont="1" applyBorder="1" applyAlignment="1">
      <alignment horizontal="center" vertical="center" wrapText="1" readingOrder="1"/>
    </xf>
    <xf numFmtId="0" fontId="11" fillId="0" borderId="39" xfId="0" applyFont="1" applyBorder="1" applyAlignment="1">
      <alignment horizontal="center" vertical="center" wrapText="1" readingOrder="1"/>
    </xf>
    <xf numFmtId="8" fontId="10" fillId="0" borderId="40" xfId="0" applyNumberFormat="1" applyFont="1" applyBorder="1" applyAlignment="1">
      <alignment horizontal="center" vertical="center" wrapText="1" readingOrder="1"/>
    </xf>
    <xf numFmtId="8" fontId="11" fillId="0" borderId="41" xfId="0" applyNumberFormat="1" applyFont="1" applyBorder="1" applyAlignment="1">
      <alignment horizontal="center" vertical="center" wrapText="1" readingOrder="1"/>
    </xf>
    <xf numFmtId="0" fontId="10" fillId="3" borderId="40" xfId="0" applyFont="1" applyFill="1" applyBorder="1" applyAlignment="1">
      <alignment horizontal="center" vertical="center" wrapText="1" readingOrder="1"/>
    </xf>
    <xf numFmtId="0" fontId="11" fillId="3" borderId="41" xfId="0" applyFont="1" applyFill="1" applyBorder="1" applyAlignment="1">
      <alignment horizontal="center" vertical="center" wrapText="1" readingOrder="1"/>
    </xf>
    <xf numFmtId="8" fontId="10" fillId="3" borderId="40" xfId="0" applyNumberFormat="1" applyFont="1" applyFill="1" applyBorder="1" applyAlignment="1">
      <alignment horizontal="center" vertical="center" wrapText="1" readingOrder="1"/>
    </xf>
    <xf numFmtId="8" fontId="11" fillId="3" borderId="41" xfId="0" applyNumberFormat="1" applyFont="1" applyFill="1" applyBorder="1" applyAlignment="1">
      <alignment horizontal="center" vertical="center" wrapText="1" readingOrder="1"/>
    </xf>
    <xf numFmtId="0" fontId="10" fillId="5" borderId="40" xfId="0" applyFont="1" applyFill="1" applyBorder="1" applyAlignment="1">
      <alignment horizontal="center" vertical="center" wrapText="1" readingOrder="1"/>
    </xf>
    <xf numFmtId="0" fontId="15" fillId="5" borderId="41" xfId="0" applyFont="1" applyFill="1" applyBorder="1" applyAlignment="1">
      <alignment horizontal="center" vertical="center" wrapText="1" readingOrder="1"/>
    </xf>
    <xf numFmtId="8" fontId="10" fillId="5" borderId="40" xfId="0" applyNumberFormat="1" applyFont="1" applyFill="1" applyBorder="1" applyAlignment="1">
      <alignment horizontal="center" vertical="center" wrapText="1" readingOrder="1"/>
    </xf>
    <xf numFmtId="8" fontId="16" fillId="5" borderId="41" xfId="0" applyNumberFormat="1" applyFont="1" applyFill="1" applyBorder="1" applyAlignment="1">
      <alignment horizontal="center" vertical="center" wrapText="1" readingOrder="1"/>
    </xf>
    <xf numFmtId="8" fontId="10" fillId="5" borderId="42" xfId="0" applyNumberFormat="1" applyFont="1" applyFill="1" applyBorder="1" applyAlignment="1">
      <alignment horizontal="center" vertical="center" wrapText="1" readingOrder="1"/>
    </xf>
    <xf numFmtId="8" fontId="16" fillId="5" borderId="43" xfId="0" applyNumberFormat="1" applyFont="1" applyFill="1" applyBorder="1" applyAlignment="1">
      <alignment horizontal="center" vertical="center" wrapText="1" readingOrder="1"/>
    </xf>
    <xf numFmtId="6" fontId="10" fillId="0" borderId="44" xfId="0" applyNumberFormat="1" applyFont="1" applyBorder="1" applyAlignment="1">
      <alignment horizontal="center" vertical="center" wrapText="1" readingOrder="1"/>
    </xf>
    <xf numFmtId="0" fontId="11" fillId="0" borderId="45" xfId="0" applyFont="1" applyBorder="1" applyAlignment="1">
      <alignment horizontal="center" vertical="center" wrapText="1" readingOrder="1"/>
    </xf>
    <xf numFmtId="6" fontId="11" fillId="3" borderId="38" xfId="0" applyNumberFormat="1" applyFont="1" applyFill="1" applyBorder="1" applyAlignment="1">
      <alignment horizontal="center" vertical="center" wrapText="1" readingOrder="1"/>
    </xf>
    <xf numFmtId="0" fontId="11" fillId="3" borderId="39" xfId="0" applyFont="1" applyFill="1" applyBorder="1" applyAlignment="1">
      <alignment horizontal="center" vertical="center" wrapText="1" readingOrder="1"/>
    </xf>
    <xf numFmtId="10" fontId="11" fillId="0" borderId="46" xfId="0" applyNumberFormat="1" applyFont="1" applyBorder="1" applyAlignment="1">
      <alignment horizontal="center" vertical="center" wrapText="1" readingOrder="1"/>
    </xf>
    <xf numFmtId="10" fontId="11" fillId="0" borderId="47" xfId="0" applyNumberFormat="1" applyFont="1" applyBorder="1" applyAlignment="1">
      <alignment horizontal="center" vertical="center" wrapText="1" readingOrder="1"/>
    </xf>
    <xf numFmtId="0" fontId="11" fillId="0" borderId="48" xfId="0" applyFont="1" applyBorder="1" applyAlignment="1">
      <alignment horizontal="center" vertical="center" wrapText="1" readingOrder="1"/>
    </xf>
    <xf numFmtId="164" fontId="0" fillId="0" borderId="0" xfId="0" applyNumberFormat="1"/>
    <xf numFmtId="164" fontId="17" fillId="0" borderId="0" xfId="0" applyNumberFormat="1" applyFont="1"/>
    <xf numFmtId="0" fontId="0" fillId="2" borderId="0" xfId="0" applyFont="1" applyFill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165" fontId="0" fillId="0" borderId="1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0" fontId="0" fillId="0" borderId="1" xfId="0" quotePrefix="1" applyFont="1" applyBorder="1" applyAlignment="1" applyProtection="1">
      <alignment horizontal="center" vertical="center"/>
    </xf>
    <xf numFmtId="6" fontId="19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 applyProtection="1">
      <alignment vertical="center"/>
    </xf>
    <xf numFmtId="6" fontId="19" fillId="0" borderId="3" xfId="0" applyNumberFormat="1" applyFont="1" applyFill="1" applyBorder="1" applyAlignment="1" applyProtection="1">
      <alignment horizontal="center" vertical="center" wrapText="1"/>
    </xf>
    <xf numFmtId="1" fontId="0" fillId="0" borderId="1" xfId="0" quotePrefix="1" applyNumberFormat="1" applyFont="1" applyBorder="1" applyAlignment="1" applyProtection="1">
      <alignment horizontal="center" vertical="center"/>
    </xf>
    <xf numFmtId="9" fontId="0" fillId="2" borderId="0" xfId="0" applyNumberFormat="1" applyFont="1" applyFill="1" applyAlignment="1" applyProtection="1">
      <alignment horizontal="center" vertical="center"/>
    </xf>
    <xf numFmtId="0" fontId="0" fillId="0" borderId="4" xfId="0" applyFont="1" applyBorder="1" applyAlignment="1" applyProtection="1">
      <alignment vertical="center"/>
    </xf>
    <xf numFmtId="6" fontId="19" fillId="0" borderId="4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 wrapText="1"/>
    </xf>
    <xf numFmtId="165" fontId="0" fillId="2" borderId="0" xfId="0" applyNumberFormat="1" applyFont="1" applyFill="1" applyAlignment="1" applyProtection="1">
      <alignment vertical="center"/>
    </xf>
    <xf numFmtId="0" fontId="7" fillId="2" borderId="0" xfId="0" applyFont="1" applyFill="1" applyAlignment="1" applyProtection="1">
      <alignment vertical="center"/>
    </xf>
    <xf numFmtId="0" fontId="20" fillId="2" borderId="0" xfId="0" applyFont="1" applyFill="1" applyBorder="1" applyAlignment="1" applyProtection="1">
      <alignment horizontal="center" vertical="center" wrapText="1"/>
    </xf>
    <xf numFmtId="0" fontId="22" fillId="2" borderId="0" xfId="0" applyFont="1" applyFill="1" applyAlignment="1" applyProtection="1">
      <alignment vertical="center"/>
    </xf>
    <xf numFmtId="1" fontId="4" fillId="6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/>
    </xf>
    <xf numFmtId="6" fontId="19" fillId="7" borderId="2" xfId="0" applyNumberFormat="1" applyFont="1" applyFill="1" applyBorder="1" applyAlignment="1" applyProtection="1">
      <alignment horizontal="center" vertical="center" wrapText="1"/>
    </xf>
    <xf numFmtId="6" fontId="19" fillId="7" borderId="3" xfId="0" applyNumberFormat="1" applyFont="1" applyFill="1" applyBorder="1" applyAlignment="1" applyProtection="1">
      <alignment horizontal="center" vertical="center" wrapText="1"/>
    </xf>
    <xf numFmtId="6" fontId="19" fillId="7" borderId="3" xfId="0" quotePrefix="1" applyNumberFormat="1" applyFont="1" applyFill="1" applyBorder="1" applyAlignment="1" applyProtection="1">
      <alignment horizontal="center" vertical="center" wrapText="1"/>
    </xf>
    <xf numFmtId="6" fontId="19" fillId="7" borderId="4" xfId="0" applyNumberFormat="1" applyFont="1" applyFill="1" applyBorder="1" applyAlignment="1" applyProtection="1">
      <alignment horizontal="center" vertical="center" wrapText="1"/>
    </xf>
    <xf numFmtId="6" fontId="21" fillId="7" borderId="1" xfId="0" applyNumberFormat="1" applyFont="1" applyFill="1" applyBorder="1" applyAlignment="1" applyProtection="1">
      <alignment horizontal="center" vertical="center" wrapText="1"/>
    </xf>
    <xf numFmtId="0" fontId="0" fillId="7" borderId="0" xfId="0" applyFont="1" applyFill="1" applyAlignment="1" applyProtection="1">
      <alignment horizontal="center" vertical="center"/>
    </xf>
    <xf numFmtId="6" fontId="21" fillId="7" borderId="1" xfId="0" applyNumberFormat="1" applyFont="1" applyFill="1" applyBorder="1" applyAlignment="1" applyProtection="1">
      <alignment horizontal="center" vertical="center"/>
    </xf>
    <xf numFmtId="44" fontId="4" fillId="8" borderId="74" xfId="1" applyFont="1" applyFill="1" applyBorder="1" applyAlignment="1" applyProtection="1">
      <alignment horizontal="center" vertical="center"/>
    </xf>
    <xf numFmtId="0" fontId="4" fillId="8" borderId="75" xfId="0" applyFont="1" applyFill="1" applyBorder="1" applyAlignment="1" applyProtection="1">
      <alignment horizontal="center" vertical="center"/>
    </xf>
    <xf numFmtId="0" fontId="4" fillId="8" borderId="74" xfId="0" applyFont="1" applyFill="1" applyBorder="1" applyAlignment="1" applyProtection="1">
      <alignment horizontal="center" vertical="center"/>
    </xf>
    <xf numFmtId="0" fontId="24" fillId="2" borderId="0" xfId="0" applyFont="1" applyFill="1" applyAlignment="1" applyProtection="1">
      <alignment vertical="center"/>
    </xf>
    <xf numFmtId="0" fontId="22" fillId="2" borderId="0" xfId="0" applyFont="1" applyFill="1" applyAlignment="1" applyProtection="1">
      <alignment vertical="center"/>
      <protection locked="0"/>
    </xf>
    <xf numFmtId="6" fontId="19" fillId="9" borderId="0" xfId="0" applyNumberFormat="1" applyFont="1" applyFill="1" applyBorder="1" applyAlignment="1" applyProtection="1">
      <alignment horizontal="center" vertical="center" wrapText="1"/>
    </xf>
    <xf numFmtId="0" fontId="20" fillId="9" borderId="0" xfId="0" applyFont="1" applyFill="1" applyBorder="1" applyAlignment="1" applyProtection="1">
      <alignment horizontal="right" vertical="center"/>
    </xf>
    <xf numFmtId="9" fontId="21" fillId="9" borderId="0" xfId="0" applyNumberFormat="1" applyFont="1" applyFill="1" applyBorder="1" applyAlignment="1" applyProtection="1">
      <alignment horizontal="center" vertical="center" wrapText="1"/>
    </xf>
    <xf numFmtId="6" fontId="20" fillId="9" borderId="0" xfId="0" applyNumberFormat="1" applyFont="1" applyFill="1" applyBorder="1" applyAlignment="1" applyProtection="1">
      <alignment horizontal="center" vertical="center" wrapText="1"/>
    </xf>
    <xf numFmtId="0" fontId="20" fillId="9" borderId="0" xfId="0" applyFont="1" applyFill="1" applyBorder="1" applyAlignment="1" applyProtection="1">
      <alignment horizontal="center" vertical="center" wrapText="1"/>
    </xf>
    <xf numFmtId="0" fontId="0" fillId="9" borderId="0" xfId="0" applyFont="1" applyFill="1" applyAlignment="1" applyProtection="1">
      <alignment vertical="center"/>
    </xf>
    <xf numFmtId="0" fontId="0" fillId="9" borderId="0" xfId="0" applyFont="1" applyFill="1" applyAlignment="1" applyProtection="1">
      <alignment horizontal="center" vertical="center"/>
    </xf>
    <xf numFmtId="0" fontId="4" fillId="8" borderId="70" xfId="0" applyFont="1" applyFill="1" applyBorder="1" applyAlignment="1" applyProtection="1">
      <alignment horizontal="center" vertical="center"/>
    </xf>
    <xf numFmtId="0" fontId="4" fillId="8" borderId="73" xfId="0" applyFont="1" applyFill="1" applyBorder="1" applyAlignment="1" applyProtection="1">
      <alignment horizontal="center" vertical="center"/>
    </xf>
    <xf numFmtId="0" fontId="4" fillId="8" borderId="71" xfId="0" applyFont="1" applyFill="1" applyBorder="1" applyAlignment="1" applyProtection="1">
      <alignment horizontal="center" vertical="center"/>
    </xf>
    <xf numFmtId="0" fontId="4" fillId="8" borderId="74" xfId="0" applyFont="1" applyFill="1" applyBorder="1" applyAlignment="1" applyProtection="1">
      <alignment horizontal="center" vertical="center"/>
    </xf>
    <xf numFmtId="44" fontId="4" fillId="8" borderId="71" xfId="1" applyFont="1" applyFill="1" applyBorder="1" applyAlignment="1" applyProtection="1">
      <alignment horizontal="center" vertical="center"/>
    </xf>
    <xf numFmtId="0" fontId="4" fillId="8" borderId="72" xfId="0" applyFont="1" applyFill="1" applyBorder="1" applyAlignment="1" applyProtection="1">
      <alignment horizontal="center" vertical="center"/>
    </xf>
    <xf numFmtId="0" fontId="9" fillId="4" borderId="63" xfId="0" applyFont="1" applyFill="1" applyBorder="1" applyAlignment="1">
      <alignment horizontal="center" vertical="center" wrapText="1" readingOrder="1"/>
    </xf>
    <xf numFmtId="0" fontId="9" fillId="4" borderId="64" xfId="0" applyFont="1" applyFill="1" applyBorder="1" applyAlignment="1">
      <alignment horizontal="center" vertical="center" wrapText="1" readingOrder="1"/>
    </xf>
    <xf numFmtId="0" fontId="9" fillId="4" borderId="65" xfId="0" applyFont="1" applyFill="1" applyBorder="1" applyAlignment="1">
      <alignment horizontal="center" vertical="center" wrapText="1" readingOrder="1"/>
    </xf>
    <xf numFmtId="0" fontId="12" fillId="4" borderId="51" xfId="0" applyFont="1" applyFill="1" applyBorder="1" applyAlignment="1">
      <alignment horizontal="center" vertical="center" wrapText="1" readingOrder="1"/>
    </xf>
    <xf numFmtId="0" fontId="12" fillId="4" borderId="52" xfId="0" applyFont="1" applyFill="1" applyBorder="1" applyAlignment="1">
      <alignment horizontal="center" vertical="center" wrapText="1" readingOrder="1"/>
    </xf>
    <xf numFmtId="0" fontId="12" fillId="4" borderId="53" xfId="0" applyFont="1" applyFill="1" applyBorder="1" applyAlignment="1">
      <alignment horizontal="center" vertical="center" wrapText="1" readingOrder="1"/>
    </xf>
    <xf numFmtId="0" fontId="12" fillId="4" borderId="54" xfId="0" applyFont="1" applyFill="1" applyBorder="1" applyAlignment="1">
      <alignment horizontal="center" vertical="center" wrapText="1" readingOrder="1"/>
    </xf>
    <xf numFmtId="0" fontId="13" fillId="3" borderId="55" xfId="0" applyFont="1" applyFill="1" applyBorder="1" applyAlignment="1">
      <alignment horizontal="center" vertical="center" wrapText="1" readingOrder="1"/>
    </xf>
    <xf numFmtId="0" fontId="13" fillId="3" borderId="56" xfId="0" applyFont="1" applyFill="1" applyBorder="1" applyAlignment="1">
      <alignment horizontal="center" vertical="center" wrapText="1" readingOrder="1"/>
    </xf>
    <xf numFmtId="0" fontId="13" fillId="0" borderId="55" xfId="0" applyFont="1" applyBorder="1" applyAlignment="1">
      <alignment horizontal="center" vertical="center" wrapText="1" readingOrder="1"/>
    </xf>
    <xf numFmtId="0" fontId="13" fillId="0" borderId="56" xfId="0" applyFont="1" applyBorder="1" applyAlignment="1">
      <alignment horizontal="center" vertical="center" wrapText="1" readingOrder="1"/>
    </xf>
    <xf numFmtId="0" fontId="13" fillId="3" borderId="57" xfId="0" applyFont="1" applyFill="1" applyBorder="1" applyAlignment="1">
      <alignment horizontal="center" vertical="center" wrapText="1" readingOrder="1"/>
    </xf>
    <xf numFmtId="0" fontId="13" fillId="3" borderId="58" xfId="0" applyFont="1" applyFill="1" applyBorder="1" applyAlignment="1">
      <alignment horizontal="center" vertical="center" wrapText="1" readingOrder="1"/>
    </xf>
    <xf numFmtId="0" fontId="9" fillId="4" borderId="61" xfId="0" applyFont="1" applyFill="1" applyBorder="1" applyAlignment="1">
      <alignment horizontal="center" vertical="center" wrapText="1" readingOrder="1"/>
    </xf>
    <xf numFmtId="0" fontId="9" fillId="4" borderId="62" xfId="0" applyFont="1" applyFill="1" applyBorder="1" applyAlignment="1">
      <alignment horizontal="center" vertical="center" wrapText="1" readingOrder="1"/>
    </xf>
    <xf numFmtId="0" fontId="11" fillId="3" borderId="66" xfId="0" applyFont="1" applyFill="1" applyBorder="1" applyAlignment="1">
      <alignment horizontal="left" vertical="center" wrapText="1" readingOrder="1"/>
    </xf>
    <xf numFmtId="0" fontId="11" fillId="3" borderId="67" xfId="0" applyFont="1" applyFill="1" applyBorder="1" applyAlignment="1">
      <alignment horizontal="left" vertical="center" wrapText="1" readingOrder="1"/>
    </xf>
    <xf numFmtId="0" fontId="9" fillId="4" borderId="68" xfId="0" applyFont="1" applyFill="1" applyBorder="1" applyAlignment="1">
      <alignment horizontal="center" vertical="center" wrapText="1" readingOrder="1"/>
    </xf>
    <xf numFmtId="0" fontId="9" fillId="4" borderId="69" xfId="0" applyFont="1" applyFill="1" applyBorder="1" applyAlignment="1">
      <alignment horizontal="center" vertical="center" wrapText="1" readingOrder="1"/>
    </xf>
    <xf numFmtId="0" fontId="11" fillId="0" borderId="49" xfId="0" applyFont="1" applyBorder="1" applyAlignment="1">
      <alignment horizontal="left" vertical="center" wrapText="1" readingOrder="1"/>
    </xf>
    <xf numFmtId="0" fontId="11" fillId="0" borderId="50" xfId="0" applyFont="1" applyBorder="1" applyAlignment="1">
      <alignment horizontal="left" vertical="center" wrapText="1" readingOrder="1"/>
    </xf>
    <xf numFmtId="0" fontId="9" fillId="4" borderId="59" xfId="0" applyFont="1" applyFill="1" applyBorder="1" applyAlignment="1">
      <alignment horizontal="center" vertical="center" wrapText="1" readingOrder="1"/>
    </xf>
    <xf numFmtId="0" fontId="9" fillId="4" borderId="60" xfId="0" applyFont="1" applyFill="1" applyBorder="1" applyAlignment="1">
      <alignment horizontal="center" vertical="center" wrapText="1" readingOrder="1"/>
    </xf>
  </cellXfs>
  <cellStyles count="5">
    <cellStyle name="Currency" xfId="1" builtinId="4"/>
    <cellStyle name="Currency 2" xfId="2"/>
    <cellStyle name="Normal" xfId="0" builtinId="0"/>
    <cellStyle name="Normal 2" xfId="3"/>
    <cellStyle name="Percent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K$6" fmlaRange="LookUp!$B$4:$B$7" noThreeD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2228850</xdr:colOff>
          <xdr:row>4</xdr:row>
          <xdr:rowOff>161925</xdr:rowOff>
        </xdr:from>
        <xdr:to>
          <xdr:col>2</xdr:col>
          <xdr:colOff>114300</xdr:colOff>
          <xdr:row>5</xdr:row>
          <xdr:rowOff>171450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N57"/>
  <sheetViews>
    <sheetView tabSelected="1" zoomScale="94" zoomScaleNormal="94" zoomScalePageLayoutView="80" workbookViewId="0">
      <selection activeCell="B9" sqref="B9"/>
    </sheetView>
  </sheetViews>
  <sheetFormatPr defaultColWidth="8.85546875" defaultRowHeight="15"/>
  <cols>
    <col min="1" max="1" width="35.85546875" style="99" customWidth="1"/>
    <col min="2" max="2" width="24.140625" style="99" customWidth="1"/>
    <col min="3" max="8" width="23.5703125" style="99" customWidth="1"/>
    <col min="9" max="9" width="8.85546875" style="98"/>
    <col min="10" max="13" width="8.85546875" style="98" customWidth="1"/>
    <col min="14" max="40" width="8.85546875" style="98"/>
    <col min="41" max="16384" width="8.85546875" style="99"/>
  </cols>
  <sheetData>
    <row r="1" spans="1:40" ht="18.75">
      <c r="A1" s="117" t="s">
        <v>5</v>
      </c>
      <c r="B1" s="98"/>
      <c r="C1" s="98"/>
      <c r="D1" s="98"/>
      <c r="E1" s="98"/>
      <c r="F1" s="98"/>
      <c r="G1" s="98"/>
      <c r="H1" s="98"/>
    </row>
    <row r="2" spans="1:40">
      <c r="A2" s="98"/>
      <c r="B2" s="98"/>
      <c r="C2" s="98"/>
      <c r="D2" s="98"/>
      <c r="E2" s="98"/>
      <c r="F2" s="98"/>
      <c r="G2" s="98"/>
      <c r="H2" s="98"/>
    </row>
    <row r="3" spans="1:40">
      <c r="A3" s="98" t="s">
        <v>87</v>
      </c>
      <c r="B3" s="98"/>
      <c r="C3" s="98"/>
      <c r="D3" s="98"/>
      <c r="E3" s="98"/>
      <c r="F3" s="98"/>
      <c r="G3" s="98"/>
      <c r="H3" s="98"/>
      <c r="J3" s="128"/>
      <c r="K3" s="128"/>
      <c r="L3" s="128"/>
      <c r="M3" s="128"/>
      <c r="N3" s="128"/>
    </row>
    <row r="4" spans="1:40">
      <c r="A4" s="98"/>
      <c r="B4" s="98"/>
      <c r="C4" s="98"/>
      <c r="D4" s="98"/>
      <c r="E4" s="98"/>
      <c r="F4" s="98"/>
      <c r="G4" s="98"/>
      <c r="H4" s="98"/>
      <c r="J4" s="128"/>
      <c r="K4" s="128"/>
      <c r="L4" s="128"/>
      <c r="M4" s="128"/>
      <c r="N4" s="128"/>
    </row>
    <row r="5" spans="1:40">
      <c r="A5" s="100" t="s">
        <v>45</v>
      </c>
      <c r="B5" s="98"/>
      <c r="C5" s="98"/>
      <c r="D5" s="98"/>
      <c r="E5" s="98"/>
      <c r="F5" s="98"/>
      <c r="G5" s="98"/>
      <c r="H5" s="98"/>
      <c r="J5" s="128"/>
      <c r="K5" s="128"/>
      <c r="L5" s="128"/>
      <c r="M5" s="128"/>
      <c r="N5" s="128"/>
    </row>
    <row r="6" spans="1:40">
      <c r="A6" s="98" t="s">
        <v>83</v>
      </c>
      <c r="C6" s="98"/>
      <c r="D6" s="98"/>
      <c r="E6" s="98"/>
      <c r="F6" s="98"/>
      <c r="G6" s="98"/>
      <c r="H6" s="98"/>
      <c r="J6" s="128"/>
      <c r="K6" s="129">
        <v>1</v>
      </c>
      <c r="L6" s="128"/>
      <c r="M6" s="128"/>
      <c r="N6" s="128"/>
      <c r="AN6" s="99"/>
    </row>
    <row r="7" spans="1:40">
      <c r="A7" s="98"/>
      <c r="B7" s="98"/>
      <c r="C7" s="98"/>
      <c r="D7" s="98"/>
      <c r="E7" s="98"/>
      <c r="F7" s="98"/>
      <c r="G7" s="98"/>
      <c r="H7" s="98"/>
      <c r="J7" s="128"/>
      <c r="K7" s="128"/>
      <c r="L7" s="128"/>
      <c r="M7" s="128"/>
      <c r="N7" s="128"/>
    </row>
    <row r="8" spans="1:40">
      <c r="A8" s="100" t="s">
        <v>90</v>
      </c>
      <c r="B8" s="98"/>
      <c r="C8" s="98"/>
      <c r="D8" s="98"/>
      <c r="E8" s="98"/>
      <c r="F8" s="98"/>
      <c r="G8" s="98"/>
      <c r="H8" s="98"/>
      <c r="J8" s="128"/>
      <c r="K8" s="128"/>
      <c r="L8" s="128"/>
      <c r="M8" s="128"/>
      <c r="N8" s="128"/>
    </row>
    <row r="9" spans="1:40">
      <c r="A9" s="98" t="str">
        <f>2013&amp;" "&amp;C13</f>
        <v>2013 HMO</v>
      </c>
      <c r="B9" s="101">
        <f>+IF(LookUp!$B$9=LookUp!$B$5,LookUp!K33,IF(LookUp!$B$9=LookUp!$B$6,LookUp!K34,IF(LookUp!$B$9=LookUp!$B$7,LookUp!K35,0)))*12</f>
        <v>0</v>
      </c>
      <c r="C9" s="98"/>
      <c r="D9" s="98"/>
      <c r="E9" s="98"/>
      <c r="F9" s="98"/>
      <c r="G9" s="98"/>
      <c r="H9" s="98"/>
      <c r="J9" s="128"/>
      <c r="K9" s="128"/>
      <c r="L9" s="128"/>
      <c r="M9" s="128"/>
      <c r="N9" s="128"/>
    </row>
    <row r="10" spans="1:40">
      <c r="A10" s="98" t="str">
        <f>2013&amp;" "&amp;E13</f>
        <v>2013 Low Option HMO</v>
      </c>
      <c r="B10" s="101">
        <f>+IF(LookUp!$B$9=LookUp!$B$5,LookUp!K41,IF(LookUp!$B$9=LookUp!$B$6,LookUp!K42,IF(LookUp!$B$9=LookUp!$B$7,LookUp!K43,0)))*12</f>
        <v>0</v>
      </c>
      <c r="C10" s="98"/>
      <c r="D10" s="98"/>
      <c r="E10" s="98"/>
      <c r="F10" s="98"/>
      <c r="G10" s="98"/>
      <c r="H10" s="98"/>
    </row>
    <row r="11" spans="1:40">
      <c r="A11" s="98" t="str">
        <f>2013&amp;" "&amp;G13</f>
        <v>2013 PPO</v>
      </c>
      <c r="B11" s="101">
        <f>+IF(LookUp!$B$9=LookUp!$B$5,LookUp!K37,IF(LookUp!$B$9=LookUp!$B$6,LookUp!K38,IF(LookUp!$B$9=LookUp!$B$7,LookUp!K39,0)))*12</f>
        <v>0</v>
      </c>
      <c r="C11" s="98"/>
      <c r="D11" s="98"/>
      <c r="E11" s="98"/>
      <c r="F11" s="98"/>
      <c r="G11" s="98"/>
      <c r="H11" s="98"/>
    </row>
    <row r="12" spans="1:40">
      <c r="A12" s="98"/>
      <c r="C12" s="98"/>
      <c r="D12" s="98"/>
      <c r="E12" s="98"/>
      <c r="F12" s="98"/>
      <c r="G12" s="98"/>
      <c r="H12" s="98"/>
    </row>
    <row r="13" spans="1:40">
      <c r="A13" s="137" t="s">
        <v>53</v>
      </c>
      <c r="B13" s="139" t="s">
        <v>82</v>
      </c>
      <c r="C13" s="141" t="s">
        <v>11</v>
      </c>
      <c r="D13" s="141"/>
      <c r="E13" s="139" t="s">
        <v>93</v>
      </c>
      <c r="F13" s="139"/>
      <c r="G13" s="139" t="s">
        <v>15</v>
      </c>
      <c r="H13" s="142"/>
    </row>
    <row r="14" spans="1:40">
      <c r="A14" s="138"/>
      <c r="B14" s="140"/>
      <c r="C14" s="125" t="s">
        <v>4</v>
      </c>
      <c r="D14" s="125" t="s">
        <v>88</v>
      </c>
      <c r="E14" s="127" t="s">
        <v>4</v>
      </c>
      <c r="F14" s="127" t="s">
        <v>88</v>
      </c>
      <c r="G14" s="127" t="s">
        <v>4</v>
      </c>
      <c r="H14" s="126" t="s">
        <v>88</v>
      </c>
    </row>
    <row r="15" spans="1:40">
      <c r="A15" s="102" t="s">
        <v>22</v>
      </c>
      <c r="B15" s="103" t="s">
        <v>75</v>
      </c>
      <c r="C15" s="104">
        <v>0</v>
      </c>
      <c r="D15" s="118" t="s">
        <v>75</v>
      </c>
      <c r="E15" s="104" t="s">
        <v>54</v>
      </c>
      <c r="F15" s="118">
        <f>+IF(AND(LookUp!$B$9=LookUp!$B$5,SUM($L$16:$L$18)&gt;500),500,IF(AND(LookUp!$B$9&lt;&gt;LookUp!$B$5,SUM($L$16:$L$18)&gt;1000),1000,SUM($L$16:$L$18)))</f>
        <v>0</v>
      </c>
      <c r="G15" s="104">
        <v>0</v>
      </c>
      <c r="H15" s="118" t="s">
        <v>75</v>
      </c>
    </row>
    <row r="16" spans="1:40">
      <c r="A16" s="105" t="s">
        <v>52</v>
      </c>
      <c r="B16" s="116">
        <v>0</v>
      </c>
      <c r="C16" s="106">
        <v>250</v>
      </c>
      <c r="D16" s="119">
        <f t="shared" ref="D16:D21" si="0">+$B16*C16</f>
        <v>0</v>
      </c>
      <c r="E16" s="106" t="s">
        <v>72</v>
      </c>
      <c r="F16" s="123" t="s">
        <v>86</v>
      </c>
      <c r="G16" s="106">
        <v>250</v>
      </c>
      <c r="H16" s="119">
        <f t="shared" ref="H16:H21" si="1">+$B16*G16</f>
        <v>0</v>
      </c>
      <c r="L16" s="115">
        <f>7500*B16</f>
        <v>0</v>
      </c>
    </row>
    <row r="17" spans="1:13">
      <c r="A17" s="105" t="s">
        <v>28</v>
      </c>
      <c r="B17" s="116">
        <v>0</v>
      </c>
      <c r="C17" s="106">
        <v>150</v>
      </c>
      <c r="D17" s="119">
        <f t="shared" si="0"/>
        <v>0</v>
      </c>
      <c r="E17" s="106" t="s">
        <v>72</v>
      </c>
      <c r="F17" s="123" t="s">
        <v>86</v>
      </c>
      <c r="G17" s="106">
        <v>150</v>
      </c>
      <c r="H17" s="119">
        <f t="shared" si="1"/>
        <v>0</v>
      </c>
      <c r="L17" s="115">
        <f>3500*B17</f>
        <v>0</v>
      </c>
    </row>
    <row r="18" spans="1:13">
      <c r="A18" s="105" t="s">
        <v>30</v>
      </c>
      <c r="B18" s="116">
        <v>0</v>
      </c>
      <c r="C18" s="106">
        <v>0</v>
      </c>
      <c r="D18" s="119">
        <f t="shared" si="0"/>
        <v>0</v>
      </c>
      <c r="E18" s="106" t="s">
        <v>72</v>
      </c>
      <c r="F18" s="123" t="s">
        <v>86</v>
      </c>
      <c r="G18" s="106">
        <v>0</v>
      </c>
      <c r="H18" s="119">
        <f t="shared" si="1"/>
        <v>0</v>
      </c>
      <c r="L18" s="115">
        <f>250*B18</f>
        <v>0</v>
      </c>
    </row>
    <row r="19" spans="1:13">
      <c r="A19" s="105" t="s">
        <v>0</v>
      </c>
      <c r="B19" s="116">
        <v>0</v>
      </c>
      <c r="C19" s="106">
        <v>75</v>
      </c>
      <c r="D19" s="119">
        <f t="shared" si="0"/>
        <v>0</v>
      </c>
      <c r="E19" s="106">
        <v>100</v>
      </c>
      <c r="F19" s="119">
        <f>+$B19*E19</f>
        <v>0</v>
      </c>
      <c r="G19" s="106">
        <v>75</v>
      </c>
      <c r="H19" s="119">
        <f t="shared" si="1"/>
        <v>0</v>
      </c>
    </row>
    <row r="20" spans="1:13">
      <c r="A20" s="105" t="s">
        <v>56</v>
      </c>
      <c r="B20" s="116">
        <v>0</v>
      </c>
      <c r="C20" s="106">
        <v>15</v>
      </c>
      <c r="D20" s="119">
        <f t="shared" si="0"/>
        <v>0</v>
      </c>
      <c r="E20" s="106">
        <v>20</v>
      </c>
      <c r="F20" s="119">
        <f>+$B20*E20</f>
        <v>0</v>
      </c>
      <c r="G20" s="106">
        <v>15</v>
      </c>
      <c r="H20" s="119">
        <f t="shared" si="1"/>
        <v>0</v>
      </c>
    </row>
    <row r="21" spans="1:13">
      <c r="A21" s="105" t="s">
        <v>57</v>
      </c>
      <c r="B21" s="116">
        <v>0</v>
      </c>
      <c r="C21" s="106">
        <v>25</v>
      </c>
      <c r="D21" s="119">
        <f t="shared" si="0"/>
        <v>0</v>
      </c>
      <c r="E21" s="106">
        <v>30</v>
      </c>
      <c r="F21" s="119">
        <f>+$B21*E21</f>
        <v>0</v>
      </c>
      <c r="G21" s="106">
        <v>25</v>
      </c>
      <c r="H21" s="119">
        <f t="shared" si="1"/>
        <v>0</v>
      </c>
    </row>
    <row r="22" spans="1:13">
      <c r="A22" s="105" t="s">
        <v>71</v>
      </c>
      <c r="B22" s="107" t="s">
        <v>75</v>
      </c>
      <c r="C22" s="106" t="s">
        <v>55</v>
      </c>
      <c r="D22" s="120">
        <f>+IF(AND(LookUp!$B$9=LookUp!$B$5,LookUp!$I$9&gt;100),100,IF(AND(LookUp!$B$9&lt;&gt;LookUp!$B$5,LookUp!$I$9&gt;200),200,LookUp!$I$9))</f>
        <v>0</v>
      </c>
      <c r="E22" s="106" t="s">
        <v>55</v>
      </c>
      <c r="F22" s="119">
        <f>+IF(AND(LookUp!$B$9=LookUp!$B$5,LookUp!$J$9&gt;100),100,IF(AND(LookUp!$B$9&lt;&gt;LookUp!$B$5,LookUp!$J$9&gt;200),200,LookUp!$J$9))</f>
        <v>0</v>
      </c>
      <c r="G22" s="106" t="s">
        <v>55</v>
      </c>
      <c r="H22" s="119">
        <f>+IF(AND(LookUp!$B$9=LookUp!$B$5,LookUp!$K$9&gt;100),100,IF(AND(LookUp!$B$9&lt;&gt;LookUp!$B$5,LookUp!$K$9&gt;200),200,LookUp!$K$9))</f>
        <v>0</v>
      </c>
    </row>
    <row r="23" spans="1:13">
      <c r="A23" s="105" t="s">
        <v>58</v>
      </c>
      <c r="B23" s="116">
        <v>0</v>
      </c>
      <c r="C23" s="106">
        <v>10</v>
      </c>
      <c r="D23" s="119">
        <f>+B23*C23</f>
        <v>0</v>
      </c>
      <c r="E23" s="106">
        <v>10</v>
      </c>
      <c r="F23" s="119">
        <f>+B23*E23</f>
        <v>0</v>
      </c>
      <c r="G23" s="106">
        <v>10</v>
      </c>
      <c r="H23" s="119">
        <f>+B23*G23</f>
        <v>0</v>
      </c>
      <c r="J23" s="108"/>
      <c r="K23" s="115">
        <f>+$B$23*20</f>
        <v>0</v>
      </c>
      <c r="L23" s="115">
        <f>+$B$23*20</f>
        <v>0</v>
      </c>
      <c r="M23" s="115">
        <f>+$B$23*20</f>
        <v>0</v>
      </c>
    </row>
    <row r="24" spans="1:13">
      <c r="A24" s="105" t="s">
        <v>59</v>
      </c>
      <c r="B24" s="116">
        <v>0</v>
      </c>
      <c r="C24" s="106">
        <v>20</v>
      </c>
      <c r="D24" s="119">
        <f t="shared" ref="D24:D25" si="2">+B24*C24</f>
        <v>0</v>
      </c>
      <c r="E24" s="106">
        <v>20</v>
      </c>
      <c r="F24" s="119">
        <f t="shared" ref="F24:F25" si="3">+B24*E24</f>
        <v>0</v>
      </c>
      <c r="G24" s="106">
        <v>20</v>
      </c>
      <c r="H24" s="119">
        <f t="shared" ref="H24:H25" si="4">+B24*G24</f>
        <v>0</v>
      </c>
      <c r="J24" s="108"/>
      <c r="K24" s="115">
        <f>+$B$24*100</f>
        <v>0</v>
      </c>
      <c r="L24" s="115">
        <f>+$B$24*100</f>
        <v>0</v>
      </c>
      <c r="M24" s="115">
        <f>+$B$24*100</f>
        <v>0</v>
      </c>
    </row>
    <row r="25" spans="1:13">
      <c r="A25" s="109" t="s">
        <v>60</v>
      </c>
      <c r="B25" s="116">
        <v>0</v>
      </c>
      <c r="C25" s="110">
        <v>35</v>
      </c>
      <c r="D25" s="121">
        <f t="shared" si="2"/>
        <v>0</v>
      </c>
      <c r="E25" s="110">
        <v>35</v>
      </c>
      <c r="F25" s="121">
        <f t="shared" si="3"/>
        <v>0</v>
      </c>
      <c r="G25" s="110">
        <v>35</v>
      </c>
      <c r="H25" s="121">
        <f t="shared" si="4"/>
        <v>0</v>
      </c>
      <c r="J25" s="108"/>
      <c r="K25" s="115">
        <f>+$B$25*125</f>
        <v>0</v>
      </c>
      <c r="L25" s="115">
        <f>+$B$25*125</f>
        <v>0</v>
      </c>
      <c r="M25" s="115">
        <f>+$B$25*125</f>
        <v>0</v>
      </c>
    </row>
    <row r="26" spans="1:13">
      <c r="A26" s="98"/>
      <c r="B26" s="98"/>
      <c r="C26" s="130" t="s">
        <v>85</v>
      </c>
      <c r="D26" s="121">
        <f>+SUM(D15:D21)+D22+($B$23*C23)+($B$24*C24)+($B$25*C25)</f>
        <v>0</v>
      </c>
      <c r="E26" s="133"/>
      <c r="F26" s="121">
        <f>+F15+F19+F20+F21+F22+($B$23*E23)+($B$24*E24)+($B$25*E25)</f>
        <v>0</v>
      </c>
      <c r="G26" s="134"/>
      <c r="H26" s="121">
        <f>+SUM(H15:H21)+H22+($B$23*G23)+($B$24*G24)+($B$25*G25)</f>
        <v>0</v>
      </c>
      <c r="K26" s="112"/>
    </row>
    <row r="27" spans="1:13">
      <c r="A27" s="98"/>
      <c r="B27" s="98"/>
      <c r="C27" s="131" t="s">
        <v>89</v>
      </c>
      <c r="D27" s="121">
        <f>+B9</f>
        <v>0</v>
      </c>
      <c r="E27" s="134"/>
      <c r="F27" s="121">
        <f>+B10</f>
        <v>0</v>
      </c>
      <c r="G27" s="134"/>
      <c r="H27" s="121">
        <f>+B11</f>
        <v>0</v>
      </c>
    </row>
    <row r="28" spans="1:13">
      <c r="A28" s="98"/>
      <c r="B28" s="98"/>
      <c r="C28" s="132" t="s">
        <v>1</v>
      </c>
      <c r="D28" s="122">
        <f>D26+B9</f>
        <v>0</v>
      </c>
      <c r="E28" s="132"/>
      <c r="F28" s="122">
        <f>F26+B10</f>
        <v>0</v>
      </c>
      <c r="G28" s="132"/>
      <c r="H28" s="124">
        <f>H26+B11</f>
        <v>0</v>
      </c>
    </row>
    <row r="29" spans="1:13">
      <c r="A29" s="98"/>
      <c r="B29" s="98"/>
      <c r="C29" s="111"/>
      <c r="D29" s="134"/>
      <c r="E29" s="135"/>
      <c r="F29" s="135"/>
      <c r="G29" s="135"/>
      <c r="H29" s="136"/>
    </row>
    <row r="30" spans="1:13">
      <c r="A30" s="113" t="s">
        <v>81</v>
      </c>
      <c r="B30" s="98"/>
      <c r="C30" s="114"/>
      <c r="D30" s="98"/>
      <c r="E30" s="98"/>
      <c r="F30" s="98"/>
      <c r="G30" s="98"/>
      <c r="H30" s="98"/>
    </row>
    <row r="31" spans="1:13">
      <c r="A31" s="98" t="s">
        <v>44</v>
      </c>
      <c r="B31" s="98"/>
      <c r="C31" s="98"/>
      <c r="D31" s="98"/>
      <c r="E31" s="98"/>
      <c r="F31" s="98"/>
      <c r="G31" s="98"/>
      <c r="H31" s="98"/>
    </row>
    <row r="32" spans="1:13">
      <c r="A32" s="98" t="s">
        <v>73</v>
      </c>
      <c r="B32" s="98"/>
      <c r="C32" s="98"/>
      <c r="D32" s="98"/>
      <c r="E32" s="98"/>
      <c r="F32" s="98"/>
      <c r="G32" s="98"/>
      <c r="H32" s="98"/>
    </row>
    <row r="33" spans="1:8">
      <c r="A33" s="98" t="s">
        <v>80</v>
      </c>
      <c r="B33" s="98"/>
      <c r="C33" s="98"/>
      <c r="D33" s="98"/>
      <c r="E33" s="98"/>
      <c r="F33" s="98"/>
      <c r="G33" s="98"/>
      <c r="H33" s="98"/>
    </row>
    <row r="34" spans="1:8">
      <c r="A34" s="98" t="s">
        <v>84</v>
      </c>
      <c r="B34" s="112"/>
      <c r="C34" s="98"/>
      <c r="D34" s="98"/>
      <c r="E34" s="98"/>
      <c r="F34" s="98"/>
      <c r="G34" s="98"/>
      <c r="H34" s="98"/>
    </row>
    <row r="35" spans="1:8">
      <c r="A35" s="98"/>
      <c r="B35" s="98"/>
      <c r="C35" s="98"/>
      <c r="D35" s="98"/>
      <c r="E35" s="98"/>
      <c r="F35" s="98"/>
      <c r="G35" s="98"/>
      <c r="H35" s="98"/>
    </row>
    <row r="36" spans="1:8">
      <c r="A36" s="98"/>
      <c r="B36" s="98"/>
      <c r="C36" s="98"/>
      <c r="D36" s="98"/>
      <c r="E36" s="98"/>
      <c r="F36" s="98"/>
      <c r="G36" s="98"/>
      <c r="H36" s="98"/>
    </row>
    <row r="37" spans="1:8">
      <c r="A37" s="98"/>
      <c r="B37" s="98"/>
      <c r="C37" s="98"/>
      <c r="D37" s="98"/>
      <c r="E37" s="98"/>
      <c r="F37" s="98"/>
      <c r="G37" s="98"/>
      <c r="H37" s="98"/>
    </row>
    <row r="38" spans="1:8">
      <c r="A38" s="98"/>
      <c r="B38" s="98"/>
      <c r="C38" s="98"/>
      <c r="D38" s="98"/>
      <c r="E38" s="98"/>
      <c r="F38" s="98"/>
      <c r="G38" s="98"/>
      <c r="H38" s="98"/>
    </row>
    <row r="39" spans="1:8">
      <c r="A39" s="98"/>
      <c r="B39" s="98"/>
      <c r="C39" s="98"/>
      <c r="D39" s="98"/>
      <c r="E39" s="98"/>
      <c r="F39" s="98"/>
      <c r="G39" s="98"/>
      <c r="H39" s="98"/>
    </row>
    <row r="40" spans="1:8">
      <c r="A40" s="98"/>
      <c r="B40" s="98"/>
      <c r="C40" s="98"/>
      <c r="D40" s="98"/>
      <c r="E40" s="98"/>
      <c r="F40" s="98"/>
      <c r="G40" s="98"/>
      <c r="H40" s="98"/>
    </row>
    <row r="41" spans="1:8">
      <c r="A41" s="98"/>
      <c r="B41" s="98"/>
      <c r="C41" s="98"/>
      <c r="D41" s="98"/>
      <c r="E41" s="98"/>
      <c r="F41" s="98"/>
      <c r="G41" s="98"/>
      <c r="H41" s="98"/>
    </row>
    <row r="42" spans="1:8">
      <c r="A42" s="98"/>
      <c r="B42" s="98"/>
      <c r="C42" s="98"/>
      <c r="D42" s="98"/>
      <c r="E42" s="98"/>
      <c r="F42" s="98"/>
      <c r="G42" s="98"/>
      <c r="H42" s="98"/>
    </row>
    <row r="43" spans="1:8">
      <c r="A43" s="98"/>
      <c r="B43" s="98"/>
      <c r="C43" s="98"/>
      <c r="D43" s="98"/>
      <c r="E43" s="98"/>
      <c r="F43" s="98"/>
      <c r="G43" s="98"/>
      <c r="H43" s="98"/>
    </row>
    <row r="44" spans="1:8">
      <c r="A44" s="98"/>
      <c r="B44" s="98"/>
      <c r="C44" s="98"/>
      <c r="D44" s="98"/>
      <c r="E44" s="98"/>
      <c r="F44" s="98"/>
      <c r="G44" s="98"/>
      <c r="H44" s="98"/>
    </row>
    <row r="45" spans="1:8">
      <c r="A45" s="98"/>
      <c r="B45" s="98"/>
      <c r="C45" s="98"/>
      <c r="D45" s="98"/>
      <c r="E45" s="98"/>
      <c r="F45" s="98"/>
      <c r="G45" s="98"/>
      <c r="H45" s="98"/>
    </row>
    <row r="46" spans="1:8">
      <c r="A46" s="98"/>
      <c r="B46" s="98"/>
      <c r="C46" s="98"/>
      <c r="D46" s="98"/>
      <c r="E46" s="98"/>
      <c r="F46" s="98"/>
      <c r="G46" s="98"/>
      <c r="H46" s="98"/>
    </row>
    <row r="47" spans="1:8">
      <c r="A47" s="98"/>
      <c r="B47" s="98"/>
      <c r="C47" s="98"/>
      <c r="D47" s="98"/>
      <c r="E47" s="98"/>
      <c r="F47" s="98"/>
      <c r="G47" s="98"/>
      <c r="H47" s="98"/>
    </row>
    <row r="48" spans="1:8">
      <c r="A48" s="98"/>
      <c r="B48" s="98"/>
      <c r="C48" s="98"/>
      <c r="D48" s="98"/>
      <c r="E48" s="98"/>
      <c r="F48" s="98"/>
      <c r="G48" s="98"/>
      <c r="H48" s="98"/>
    </row>
    <row r="49" spans="1:8">
      <c r="A49" s="98"/>
      <c r="B49" s="98"/>
      <c r="C49" s="98"/>
      <c r="D49" s="98"/>
      <c r="E49" s="98"/>
      <c r="F49" s="98"/>
      <c r="G49" s="98"/>
      <c r="H49" s="98"/>
    </row>
    <row r="50" spans="1:8">
      <c r="A50" s="98"/>
      <c r="B50" s="98"/>
      <c r="C50" s="98"/>
      <c r="D50" s="98"/>
      <c r="E50" s="98"/>
      <c r="F50" s="98"/>
      <c r="G50" s="98"/>
      <c r="H50" s="98"/>
    </row>
    <row r="51" spans="1:8">
      <c r="A51" s="98"/>
      <c r="B51" s="98"/>
      <c r="C51" s="98"/>
      <c r="D51" s="98"/>
      <c r="E51" s="98"/>
      <c r="F51" s="98"/>
      <c r="G51" s="98"/>
      <c r="H51" s="98"/>
    </row>
    <row r="52" spans="1:8">
      <c r="A52" s="98"/>
      <c r="B52" s="98"/>
      <c r="C52" s="98"/>
      <c r="D52" s="98"/>
      <c r="E52" s="98"/>
      <c r="F52" s="98"/>
      <c r="G52" s="98"/>
      <c r="H52" s="98"/>
    </row>
    <row r="53" spans="1:8">
      <c r="A53" s="98"/>
      <c r="B53" s="98"/>
      <c r="C53" s="98"/>
      <c r="D53" s="98"/>
      <c r="E53" s="98"/>
      <c r="F53" s="98"/>
      <c r="G53" s="98"/>
      <c r="H53" s="98"/>
    </row>
    <row r="54" spans="1:8">
      <c r="A54" s="98"/>
      <c r="B54" s="98"/>
      <c r="C54" s="98"/>
      <c r="D54" s="98"/>
      <c r="E54" s="98"/>
      <c r="F54" s="98"/>
      <c r="G54" s="98"/>
      <c r="H54" s="98"/>
    </row>
    <row r="55" spans="1:8">
      <c r="A55" s="98"/>
      <c r="B55" s="98"/>
      <c r="C55" s="98"/>
      <c r="D55" s="98"/>
      <c r="E55" s="98"/>
      <c r="F55" s="98"/>
      <c r="G55" s="98"/>
      <c r="H55" s="98"/>
    </row>
    <row r="56" spans="1:8">
      <c r="A56" s="98"/>
      <c r="B56" s="98"/>
      <c r="C56" s="98"/>
      <c r="D56" s="98"/>
      <c r="E56" s="98"/>
      <c r="F56" s="98"/>
      <c r="G56" s="98"/>
      <c r="H56" s="98"/>
    </row>
    <row r="57" spans="1:8">
      <c r="A57" s="98"/>
      <c r="B57" s="98"/>
      <c r="C57" s="98"/>
      <c r="D57" s="98"/>
      <c r="E57" s="98"/>
      <c r="F57" s="98"/>
      <c r="G57" s="98"/>
      <c r="H57" s="98"/>
    </row>
  </sheetData>
  <sheetProtection password="DDCA" sheet="1" objects="1" scenarios="1"/>
  <mergeCells count="5">
    <mergeCell ref="A13:A14"/>
    <mergeCell ref="B13:B14"/>
    <mergeCell ref="C13:D13"/>
    <mergeCell ref="E13:F13"/>
    <mergeCell ref="G13:H13"/>
  </mergeCells>
  <phoneticPr fontId="2" type="noConversion"/>
  <printOptions horizontalCentered="1"/>
  <pageMargins left="0.5" right="0.5" top="1" bottom="1" header="0.5" footer="0.5"/>
  <pageSetup scale="63" orientation="landscape" r:id="rId1"/>
  <headerFooter alignWithMargins="0">
    <oddHeader>&amp;C&amp;"-,Bold"&amp;16Bryant University Health Plan Selection Tool</oddHeader>
    <oddFooter>&amp;CThis interactive form can be accessed at: www.bryant.edu/wps/wcmresources/libfiles/human_resources/Bryant_University_Health_Plan_Selection_Tool.xls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0</xdr:col>
                    <xdr:colOff>2228850</xdr:colOff>
                    <xdr:row>4</xdr:row>
                    <xdr:rowOff>161925</xdr:rowOff>
                  </from>
                  <to>
                    <xdr:col>2</xdr:col>
                    <xdr:colOff>114300</xdr:colOff>
                    <xdr:row>5</xdr:row>
                    <xdr:rowOff>171450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LookUp!$B$4:$B$7</xm:f>
          </x14:formula1>
          <xm:sqref>K6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64"/>
  <sheetViews>
    <sheetView topLeftCell="A16" zoomScale="80" zoomScaleNormal="80" workbookViewId="0">
      <selection activeCell="M33" sqref="M33"/>
    </sheetView>
  </sheetViews>
  <sheetFormatPr defaultColWidth="158.28515625" defaultRowHeight="15"/>
  <cols>
    <col min="1" max="1" width="18" bestFit="1" customWidth="1"/>
    <col min="2" max="2" width="13.28515625" style="12" customWidth="1"/>
    <col min="3" max="3" width="6.140625" customWidth="1"/>
    <col min="4" max="4" width="33.85546875" bestFit="1" customWidth="1"/>
    <col min="5" max="5" width="41.7109375" bestFit="1" customWidth="1"/>
    <col min="6" max="6" width="52" bestFit="1" customWidth="1"/>
    <col min="7" max="7" width="10" bestFit="1" customWidth="1"/>
    <col min="8" max="8" width="37.85546875" bestFit="1" customWidth="1"/>
    <col min="9" max="9" width="17.85546875" bestFit="1" customWidth="1"/>
    <col min="10" max="10" width="29.140625" bestFit="1" customWidth="1"/>
    <col min="11" max="11" width="12.140625" bestFit="1" customWidth="1"/>
    <col min="12" max="12" width="18.42578125" bestFit="1" customWidth="1"/>
    <col min="13" max="13" width="10.85546875" bestFit="1" customWidth="1"/>
  </cols>
  <sheetData>
    <row r="1" spans="1:11">
      <c r="A1" s="11" t="s">
        <v>5</v>
      </c>
    </row>
    <row r="2" spans="1:11" ht="15.75" thickBot="1"/>
    <row r="3" spans="1:11" ht="15.75" thickBot="1">
      <c r="B3" s="13" t="s">
        <v>43</v>
      </c>
      <c r="D3" s="15" t="s">
        <v>21</v>
      </c>
      <c r="E3" s="16" t="s">
        <v>61</v>
      </c>
      <c r="F3" s="17" t="s">
        <v>62</v>
      </c>
      <c r="H3" s="13" t="s">
        <v>74</v>
      </c>
    </row>
    <row r="4" spans="1:11">
      <c r="B4" s="12" t="s">
        <v>91</v>
      </c>
      <c r="D4" s="1" t="s">
        <v>22</v>
      </c>
      <c r="E4" s="2" t="s">
        <v>23</v>
      </c>
      <c r="F4" s="2" t="s">
        <v>63</v>
      </c>
      <c r="H4" t="s">
        <v>58</v>
      </c>
      <c r="I4" s="96">
        <v>20</v>
      </c>
    </row>
    <row r="5" spans="1:11">
      <c r="B5" s="12" t="s">
        <v>2</v>
      </c>
      <c r="D5" s="3" t="s">
        <v>24</v>
      </c>
      <c r="E5" s="4" t="s">
        <v>23</v>
      </c>
      <c r="F5" s="4" t="s">
        <v>23</v>
      </c>
      <c r="H5" t="s">
        <v>59</v>
      </c>
      <c r="I5" s="96">
        <v>100</v>
      </c>
    </row>
    <row r="6" spans="1:11">
      <c r="B6" s="12" t="s">
        <v>6</v>
      </c>
      <c r="D6" s="5" t="s">
        <v>25</v>
      </c>
      <c r="E6" s="6" t="s">
        <v>26</v>
      </c>
      <c r="F6" s="7" t="s">
        <v>27</v>
      </c>
      <c r="H6" t="s">
        <v>60</v>
      </c>
      <c r="I6" s="96">
        <v>125</v>
      </c>
    </row>
    <row r="7" spans="1:11">
      <c r="B7" s="12" t="s">
        <v>3</v>
      </c>
      <c r="D7" s="3" t="s">
        <v>28</v>
      </c>
      <c r="E7" s="4" t="s">
        <v>29</v>
      </c>
      <c r="F7" s="8" t="s">
        <v>64</v>
      </c>
    </row>
    <row r="8" spans="1:11">
      <c r="B8" s="13" t="s">
        <v>45</v>
      </c>
      <c r="D8" s="5" t="s">
        <v>30</v>
      </c>
      <c r="E8" s="6" t="s">
        <v>31</v>
      </c>
      <c r="F8" s="6" t="s">
        <v>27</v>
      </c>
      <c r="I8" t="s">
        <v>77</v>
      </c>
      <c r="J8" t="s">
        <v>78</v>
      </c>
      <c r="K8" t="s">
        <v>79</v>
      </c>
    </row>
    <row r="9" spans="1:11">
      <c r="B9" s="12" t="str">
        <f>+VLOOKUP('Hampshire College Summary'!$K$6,LookUp!$H$11:$I$14,2,FALSE)</f>
        <v xml:space="preserve"> </v>
      </c>
      <c r="D9" s="3" t="s">
        <v>0</v>
      </c>
      <c r="E9" s="4" t="s">
        <v>32</v>
      </c>
      <c r="F9" s="4" t="s">
        <v>33</v>
      </c>
      <c r="H9" t="s">
        <v>76</v>
      </c>
      <c r="I9" s="48">
        <f>+SUM('Hampshire College Summary'!K23:K25)</f>
        <v>0</v>
      </c>
      <c r="J9" s="48">
        <f>+SUM('Hampshire College Summary'!L23:L25)</f>
        <v>0</v>
      </c>
      <c r="K9" s="48">
        <f>+SUM('Hampshire College Summary'!M23:M25)</f>
        <v>0</v>
      </c>
    </row>
    <row r="10" spans="1:11">
      <c r="D10" s="5" t="s">
        <v>34</v>
      </c>
      <c r="E10" s="6" t="s">
        <v>35</v>
      </c>
      <c r="F10" s="6" t="s">
        <v>36</v>
      </c>
    </row>
    <row r="11" spans="1:11">
      <c r="D11" s="3" t="s">
        <v>37</v>
      </c>
      <c r="E11" s="4" t="s">
        <v>38</v>
      </c>
      <c r="F11" s="4" t="s">
        <v>65</v>
      </c>
      <c r="H11">
        <v>1</v>
      </c>
      <c r="I11" t="s">
        <v>91</v>
      </c>
    </row>
    <row r="12" spans="1:11">
      <c r="D12" s="5" t="s">
        <v>39</v>
      </c>
      <c r="E12" s="6" t="s">
        <v>40</v>
      </c>
      <c r="F12" s="6" t="s">
        <v>40</v>
      </c>
      <c r="H12">
        <v>2</v>
      </c>
      <c r="I12" t="s">
        <v>2</v>
      </c>
    </row>
    <row r="13" spans="1:11" ht="15.75" thickBot="1">
      <c r="D13" s="9" t="s">
        <v>41</v>
      </c>
      <c r="E13" s="10" t="s">
        <v>42</v>
      </c>
      <c r="F13" s="10" t="s">
        <v>42</v>
      </c>
      <c r="H13">
        <v>3</v>
      </c>
      <c r="I13" t="s">
        <v>6</v>
      </c>
    </row>
    <row r="14" spans="1:11" ht="15.75" thickBot="1">
      <c r="B14" s="14"/>
      <c r="D14" s="18" t="s">
        <v>66</v>
      </c>
      <c r="E14" s="19">
        <v>1</v>
      </c>
      <c r="F14" s="20">
        <v>0.92</v>
      </c>
      <c r="H14">
        <v>4</v>
      </c>
      <c r="I14" t="s">
        <v>3</v>
      </c>
    </row>
    <row r="15" spans="1:11" ht="15.75" thickBot="1">
      <c r="B15" s="14"/>
    </row>
    <row r="16" spans="1:11" ht="15.75" thickBot="1">
      <c r="B16" s="14"/>
      <c r="D16" s="146" t="s">
        <v>21</v>
      </c>
      <c r="E16" s="148" t="s">
        <v>46</v>
      </c>
      <c r="F16" s="149"/>
    </row>
    <row r="17" spans="2:12" ht="15.75" thickBot="1">
      <c r="B17" s="14"/>
      <c r="D17" s="147"/>
      <c r="E17" s="52" t="s">
        <v>47</v>
      </c>
      <c r="F17" s="53" t="s">
        <v>48</v>
      </c>
    </row>
    <row r="18" spans="2:12">
      <c r="B18" s="14"/>
      <c r="D18" s="54" t="s">
        <v>22</v>
      </c>
      <c r="E18" s="55" t="s">
        <v>23</v>
      </c>
      <c r="F18" s="56" t="s">
        <v>49</v>
      </c>
    </row>
    <row r="19" spans="2:12">
      <c r="B19" s="14"/>
      <c r="D19" s="57" t="s">
        <v>24</v>
      </c>
      <c r="E19" s="58" t="s">
        <v>23</v>
      </c>
      <c r="F19" s="59" t="s">
        <v>50</v>
      </c>
    </row>
    <row r="20" spans="2:12">
      <c r="B20" s="14"/>
      <c r="D20" s="60" t="s">
        <v>25</v>
      </c>
      <c r="E20" s="61" t="s">
        <v>26</v>
      </c>
      <c r="F20" s="62" t="s">
        <v>51</v>
      </c>
    </row>
    <row r="21" spans="2:12">
      <c r="B21" s="14"/>
      <c r="D21" s="57" t="s">
        <v>28</v>
      </c>
      <c r="E21" s="58" t="s">
        <v>29</v>
      </c>
      <c r="F21" s="59" t="s">
        <v>51</v>
      </c>
    </row>
    <row r="22" spans="2:12">
      <c r="D22" s="60" t="s">
        <v>30</v>
      </c>
      <c r="E22" s="61" t="s">
        <v>31</v>
      </c>
      <c r="F22" s="62" t="s">
        <v>51</v>
      </c>
    </row>
    <row r="23" spans="2:12">
      <c r="D23" s="57" t="s">
        <v>0</v>
      </c>
      <c r="E23" s="150" t="s">
        <v>32</v>
      </c>
      <c r="F23" s="151"/>
    </row>
    <row r="24" spans="2:12">
      <c r="D24" s="60" t="s">
        <v>34</v>
      </c>
      <c r="E24" s="61" t="s">
        <v>35</v>
      </c>
      <c r="F24" s="62" t="s">
        <v>51</v>
      </c>
    </row>
    <row r="25" spans="2:12" ht="15.75">
      <c r="D25" s="63" t="s">
        <v>37</v>
      </c>
      <c r="E25" s="58" t="s">
        <v>38</v>
      </c>
      <c r="F25" s="59" t="s">
        <v>51</v>
      </c>
    </row>
    <row r="26" spans="2:12">
      <c r="D26" s="60" t="s">
        <v>39</v>
      </c>
      <c r="E26" s="152" t="s">
        <v>40</v>
      </c>
      <c r="F26" s="153"/>
    </row>
    <row r="27" spans="2:12" ht="15.75" thickBot="1">
      <c r="D27" s="64" t="s">
        <v>41</v>
      </c>
      <c r="E27" s="154" t="s">
        <v>42</v>
      </c>
      <c r="F27" s="155"/>
    </row>
    <row r="29" spans="2:12" ht="15.75" thickBot="1"/>
    <row r="30" spans="2:12" ht="30.75" customHeight="1">
      <c r="D30" s="160"/>
      <c r="E30" s="164" t="s">
        <v>7</v>
      </c>
      <c r="F30" s="156" t="s">
        <v>67</v>
      </c>
      <c r="G30" s="157"/>
      <c r="H30" s="157"/>
      <c r="I30" s="143" t="s">
        <v>92</v>
      </c>
      <c r="J30" s="144"/>
      <c r="K30" s="144"/>
      <c r="L30" s="145"/>
    </row>
    <row r="31" spans="2:12" ht="25.5">
      <c r="D31" s="161"/>
      <c r="E31" s="165"/>
      <c r="F31" s="21" t="s">
        <v>8</v>
      </c>
      <c r="G31" s="21" t="s">
        <v>9</v>
      </c>
      <c r="H31" s="65" t="s">
        <v>10</v>
      </c>
      <c r="I31" s="73" t="s">
        <v>8</v>
      </c>
      <c r="J31" s="21" t="s">
        <v>70</v>
      </c>
      <c r="K31" s="21" t="s">
        <v>10</v>
      </c>
      <c r="L31" s="74" t="s">
        <v>69</v>
      </c>
    </row>
    <row r="32" spans="2:12">
      <c r="D32" s="22" t="s">
        <v>11</v>
      </c>
      <c r="E32" s="23"/>
      <c r="F32" s="24"/>
      <c r="G32" s="25"/>
      <c r="H32" s="66"/>
      <c r="I32" s="75"/>
      <c r="J32" s="25"/>
      <c r="K32" s="25"/>
      <c r="L32" s="76"/>
    </row>
    <row r="33" spans="4:13">
      <c r="D33" s="26" t="s">
        <v>12</v>
      </c>
      <c r="E33" s="27">
        <v>132</v>
      </c>
      <c r="F33" s="28">
        <v>511.67</v>
      </c>
      <c r="G33" s="29">
        <v>445.15</v>
      </c>
      <c r="H33" s="67">
        <v>66.52</v>
      </c>
      <c r="I33" s="77">
        <v>562.33000000000004</v>
      </c>
      <c r="J33" s="29">
        <v>477.98</v>
      </c>
      <c r="K33" s="29">
        <v>87.06</v>
      </c>
      <c r="L33" s="78">
        <v>17.829999999999998</v>
      </c>
      <c r="M33" s="97">
        <f>+K33*12</f>
        <v>1044.72</v>
      </c>
    </row>
    <row r="34" spans="4:13">
      <c r="D34" s="26" t="s">
        <v>13</v>
      </c>
      <c r="E34" s="27">
        <v>39</v>
      </c>
      <c r="F34" s="28">
        <v>1023.31</v>
      </c>
      <c r="G34" s="29">
        <v>665.15</v>
      </c>
      <c r="H34" s="67">
        <v>358.16</v>
      </c>
      <c r="I34" s="77">
        <v>1124.6199999999999</v>
      </c>
      <c r="J34" s="29">
        <v>742.25</v>
      </c>
      <c r="K34" s="29">
        <v>394.64</v>
      </c>
      <c r="L34" s="78">
        <v>24.21</v>
      </c>
      <c r="M34" s="97">
        <f>+K34*12</f>
        <v>4735.68</v>
      </c>
    </row>
    <row r="35" spans="4:13">
      <c r="D35" s="26" t="s">
        <v>14</v>
      </c>
      <c r="E35" s="27">
        <v>46</v>
      </c>
      <c r="F35" s="28">
        <v>1534.84</v>
      </c>
      <c r="G35" s="29">
        <v>997.65</v>
      </c>
      <c r="H35" s="67">
        <v>537.19000000000005</v>
      </c>
      <c r="I35" s="77">
        <v>1686.79</v>
      </c>
      <c r="J35" s="29">
        <v>1113.28</v>
      </c>
      <c r="K35" s="29">
        <v>591.91999999999996</v>
      </c>
      <c r="L35" s="78">
        <v>36.31</v>
      </c>
      <c r="M35" s="97">
        <f>+K35*12</f>
        <v>7103.0399999999991</v>
      </c>
    </row>
    <row r="36" spans="4:13">
      <c r="D36" s="30" t="s">
        <v>15</v>
      </c>
      <c r="E36" s="31"/>
      <c r="F36" s="32"/>
      <c r="G36" s="33"/>
      <c r="H36" s="68"/>
      <c r="I36" s="79"/>
      <c r="J36" s="33"/>
      <c r="K36" s="33"/>
      <c r="L36" s="80"/>
      <c r="M36" s="97"/>
    </row>
    <row r="37" spans="4:13">
      <c r="D37" s="30" t="s">
        <v>12</v>
      </c>
      <c r="E37" s="31">
        <v>17</v>
      </c>
      <c r="F37" s="34">
        <v>646.16999999999996</v>
      </c>
      <c r="G37" s="35">
        <v>445.15</v>
      </c>
      <c r="H37" s="69">
        <v>201.02</v>
      </c>
      <c r="I37" s="81">
        <v>710.15</v>
      </c>
      <c r="J37" s="35">
        <v>477.98</v>
      </c>
      <c r="K37" s="35">
        <v>239.63</v>
      </c>
      <c r="L37" s="82">
        <v>31.15</v>
      </c>
      <c r="M37" s="97">
        <f>+K37*12</f>
        <v>2875.56</v>
      </c>
    </row>
    <row r="38" spans="4:13">
      <c r="D38" s="30" t="s">
        <v>13</v>
      </c>
      <c r="E38" s="31">
        <v>12</v>
      </c>
      <c r="F38" s="34">
        <v>1292.3</v>
      </c>
      <c r="G38" s="35">
        <v>665.15</v>
      </c>
      <c r="H38" s="69">
        <v>627.14</v>
      </c>
      <c r="I38" s="81">
        <v>1420.24</v>
      </c>
      <c r="J38" s="35">
        <v>742.25</v>
      </c>
      <c r="K38" s="35">
        <v>699.75</v>
      </c>
      <c r="L38" s="82">
        <v>50.85</v>
      </c>
      <c r="M38" s="97">
        <f>+K38*12</f>
        <v>8397</v>
      </c>
    </row>
    <row r="39" spans="4:13">
      <c r="D39" s="30" t="s">
        <v>14</v>
      </c>
      <c r="E39" s="31">
        <v>5</v>
      </c>
      <c r="F39" s="34">
        <v>1938.47</v>
      </c>
      <c r="G39" s="35">
        <v>997.65</v>
      </c>
      <c r="H39" s="69">
        <v>940.82</v>
      </c>
      <c r="I39" s="81">
        <v>2130.38</v>
      </c>
      <c r="J39" s="35">
        <v>1113.28</v>
      </c>
      <c r="K39" s="35">
        <v>1049.75</v>
      </c>
      <c r="L39" s="82">
        <v>76.28</v>
      </c>
      <c r="M39" s="97">
        <f>+K39*12</f>
        <v>12597</v>
      </c>
    </row>
    <row r="40" spans="4:13">
      <c r="D40" s="36" t="s">
        <v>16</v>
      </c>
      <c r="E40" s="37"/>
      <c r="F40" s="38"/>
      <c r="G40" s="39"/>
      <c r="H40" s="70"/>
      <c r="I40" s="83"/>
      <c r="J40" s="39"/>
      <c r="K40" s="39"/>
      <c r="L40" s="84" t="s">
        <v>17</v>
      </c>
      <c r="M40" s="97"/>
    </row>
    <row r="41" spans="4:13">
      <c r="D41" s="36" t="s">
        <v>12</v>
      </c>
      <c r="E41" s="37">
        <v>34</v>
      </c>
      <c r="F41" s="38"/>
      <c r="G41" s="39"/>
      <c r="H41" s="70"/>
      <c r="I41" s="85">
        <v>516.29</v>
      </c>
      <c r="J41" s="40">
        <v>477.98</v>
      </c>
      <c r="K41" s="40">
        <v>39.54</v>
      </c>
      <c r="L41" s="86">
        <v>-28.21</v>
      </c>
      <c r="M41" s="97">
        <f>+K41*12</f>
        <v>474.48</v>
      </c>
    </row>
    <row r="42" spans="4:13">
      <c r="D42" s="36" t="s">
        <v>13</v>
      </c>
      <c r="E42" s="37">
        <v>15</v>
      </c>
      <c r="F42" s="38"/>
      <c r="G42" s="39"/>
      <c r="H42" s="70"/>
      <c r="I42" s="85">
        <v>1032.55</v>
      </c>
      <c r="J42" s="40">
        <v>742.25</v>
      </c>
      <c r="K42" s="40">
        <v>299.61</v>
      </c>
      <c r="L42" s="86">
        <v>-67.86</v>
      </c>
      <c r="M42" s="97">
        <f>+K42*12</f>
        <v>3595.32</v>
      </c>
    </row>
    <row r="43" spans="4:13">
      <c r="D43" s="41" t="s">
        <v>14</v>
      </c>
      <c r="E43" s="42">
        <v>28</v>
      </c>
      <c r="F43" s="43"/>
      <c r="G43" s="44"/>
      <c r="H43" s="71"/>
      <c r="I43" s="87">
        <v>1548.69</v>
      </c>
      <c r="J43" s="45">
        <v>1113.28</v>
      </c>
      <c r="K43" s="45">
        <v>449.38</v>
      </c>
      <c r="L43" s="88">
        <v>-101.79</v>
      </c>
      <c r="M43" s="97">
        <f>+K43*12</f>
        <v>5392.5599999999995</v>
      </c>
    </row>
    <row r="44" spans="4:13">
      <c r="D44" s="46" t="s">
        <v>18</v>
      </c>
      <c r="E44" s="47">
        <v>315</v>
      </c>
      <c r="F44" s="49">
        <v>3395000</v>
      </c>
      <c r="G44" s="50">
        <v>2382000</v>
      </c>
      <c r="H44" s="72">
        <v>1013000</v>
      </c>
      <c r="I44" s="89">
        <v>3731000</v>
      </c>
      <c r="J44" s="50">
        <v>2619000</v>
      </c>
      <c r="K44" s="50">
        <f>+SUMPRODUCT(K33:K43,E33:E43)*12</f>
        <v>1083021.72</v>
      </c>
      <c r="L44" s="90"/>
    </row>
    <row r="45" spans="4:13">
      <c r="D45" s="158" t="s">
        <v>19</v>
      </c>
      <c r="E45" s="159"/>
      <c r="F45" s="159"/>
      <c r="G45" s="159"/>
      <c r="H45" s="159"/>
      <c r="I45" s="91">
        <v>336000</v>
      </c>
      <c r="J45" s="51">
        <v>237000</v>
      </c>
      <c r="K45" s="51">
        <v>99000</v>
      </c>
      <c r="L45" s="92"/>
    </row>
    <row r="46" spans="4:13" ht="15.75" thickBot="1">
      <c r="D46" s="162" t="s">
        <v>20</v>
      </c>
      <c r="E46" s="163"/>
      <c r="F46" s="163"/>
      <c r="G46" s="163"/>
      <c r="H46" s="163"/>
      <c r="I46" s="93">
        <v>9.9000000000000005E-2</v>
      </c>
      <c r="J46" s="94">
        <v>9.9000000000000005E-2</v>
      </c>
      <c r="K46" s="94">
        <v>9.7000000000000003E-2</v>
      </c>
      <c r="L46" s="95"/>
    </row>
    <row r="47" spans="4:13" ht="15.75" thickBot="1"/>
    <row r="48" spans="4:13">
      <c r="I48" s="143" t="s">
        <v>68</v>
      </c>
      <c r="J48" s="144"/>
      <c r="K48" s="144"/>
      <c r="L48" s="145"/>
    </row>
    <row r="49" spans="9:12" ht="25.5">
      <c r="I49" s="73" t="s">
        <v>8</v>
      </c>
      <c r="J49" s="21" t="s">
        <v>70</v>
      </c>
      <c r="K49" s="21" t="s">
        <v>10</v>
      </c>
      <c r="L49" s="74" t="s">
        <v>69</v>
      </c>
    </row>
    <row r="50" spans="9:12">
      <c r="I50" s="75"/>
      <c r="J50" s="25"/>
      <c r="K50" s="25"/>
      <c r="L50" s="76"/>
    </row>
    <row r="51" spans="9:12">
      <c r="I51" s="77">
        <v>562.33000000000004</v>
      </c>
      <c r="J51" s="29">
        <v>477.98</v>
      </c>
      <c r="K51" s="29">
        <v>84.35</v>
      </c>
      <c r="L51" s="78">
        <v>17.829999999999998</v>
      </c>
    </row>
    <row r="52" spans="9:12">
      <c r="I52" s="77">
        <v>1124.6199999999999</v>
      </c>
      <c r="J52" s="29">
        <v>742.25</v>
      </c>
      <c r="K52" s="29">
        <v>382.37</v>
      </c>
      <c r="L52" s="78">
        <v>24.21</v>
      </c>
    </row>
    <row r="53" spans="9:12">
      <c r="I53" s="77">
        <v>1686.79</v>
      </c>
      <c r="J53" s="29">
        <v>1113.28</v>
      </c>
      <c r="K53" s="29">
        <v>573.51</v>
      </c>
      <c r="L53" s="78">
        <v>36.31</v>
      </c>
    </row>
    <row r="54" spans="9:12">
      <c r="I54" s="79"/>
      <c r="J54" s="33"/>
      <c r="K54" s="33"/>
      <c r="L54" s="80"/>
    </row>
    <row r="55" spans="9:12">
      <c r="I55" s="81">
        <v>710.15</v>
      </c>
      <c r="J55" s="35">
        <v>477.98</v>
      </c>
      <c r="K55" s="35">
        <v>232.17</v>
      </c>
      <c r="L55" s="82">
        <v>31.15</v>
      </c>
    </row>
    <row r="56" spans="9:12">
      <c r="I56" s="81">
        <v>1420.24</v>
      </c>
      <c r="J56" s="35">
        <v>742.25</v>
      </c>
      <c r="K56" s="35">
        <v>677.99</v>
      </c>
      <c r="L56" s="82">
        <v>50.85</v>
      </c>
    </row>
    <row r="57" spans="9:12">
      <c r="I57" s="81">
        <v>2130.38</v>
      </c>
      <c r="J57" s="35">
        <v>1113.28</v>
      </c>
      <c r="K57" s="35">
        <v>1017.1</v>
      </c>
      <c r="L57" s="82">
        <v>76.28</v>
      </c>
    </row>
    <row r="58" spans="9:12">
      <c r="I58" s="83"/>
      <c r="J58" s="39"/>
      <c r="K58" s="39"/>
      <c r="L58" s="84" t="s">
        <v>17</v>
      </c>
    </row>
    <row r="59" spans="9:12">
      <c r="I59" s="85">
        <v>516.29</v>
      </c>
      <c r="J59" s="40">
        <v>477.98</v>
      </c>
      <c r="K59" s="40">
        <v>38.31</v>
      </c>
      <c r="L59" s="86">
        <v>-28.21</v>
      </c>
    </row>
    <row r="60" spans="9:12">
      <c r="I60" s="85">
        <v>1032.55</v>
      </c>
      <c r="J60" s="40">
        <v>742.25</v>
      </c>
      <c r="K60" s="40">
        <v>290.3</v>
      </c>
      <c r="L60" s="86">
        <v>-67.86</v>
      </c>
    </row>
    <row r="61" spans="9:12">
      <c r="I61" s="87">
        <v>1548.69</v>
      </c>
      <c r="J61" s="45">
        <v>1113.28</v>
      </c>
      <c r="K61" s="45">
        <v>435.41</v>
      </c>
      <c r="L61" s="88">
        <v>-101.79</v>
      </c>
    </row>
    <row r="62" spans="9:12">
      <c r="I62" s="89">
        <v>3731000</v>
      </c>
      <c r="J62" s="50">
        <v>2619000</v>
      </c>
      <c r="K62" s="50">
        <v>1112000</v>
      </c>
      <c r="L62" s="90"/>
    </row>
    <row r="63" spans="9:12">
      <c r="I63" s="91">
        <v>336000</v>
      </c>
      <c r="J63" s="51">
        <v>237000</v>
      </c>
      <c r="K63" s="51">
        <v>99000</v>
      </c>
      <c r="L63" s="92"/>
    </row>
    <row r="64" spans="9:12" ht="15.75" thickBot="1">
      <c r="I64" s="93">
        <v>9.9000000000000005E-2</v>
      </c>
      <c r="J64" s="94">
        <v>9.9000000000000005E-2</v>
      </c>
      <c r="K64" s="94">
        <v>9.7000000000000003E-2</v>
      </c>
      <c r="L64" s="95"/>
    </row>
  </sheetData>
  <mergeCells count="12">
    <mergeCell ref="I48:L48"/>
    <mergeCell ref="D16:D17"/>
    <mergeCell ref="E16:F16"/>
    <mergeCell ref="E23:F23"/>
    <mergeCell ref="E26:F26"/>
    <mergeCell ref="E27:F27"/>
    <mergeCell ref="F30:H30"/>
    <mergeCell ref="I30:L30"/>
    <mergeCell ref="D45:H45"/>
    <mergeCell ref="D30:D31"/>
    <mergeCell ref="D46:H46"/>
    <mergeCell ref="E30:E31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Hampshire College Summary</vt:lpstr>
      <vt:lpstr>LookUp</vt:lpstr>
      <vt:lpstr>'Hampshire College Summary'!Print_Area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Paquette</dc:creator>
  <cp:lastModifiedBy>user</cp:lastModifiedBy>
  <cp:lastPrinted>2009-10-12T17:17:45Z</cp:lastPrinted>
  <dcterms:created xsi:type="dcterms:W3CDTF">2009-07-23T18:09:53Z</dcterms:created>
  <dcterms:modified xsi:type="dcterms:W3CDTF">2012-11-02T17:24:20Z</dcterms:modified>
</cp:coreProperties>
</file>